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34" i="1"/>
  <c r="U134"/>
  <c r="V133"/>
  <c r="U133"/>
  <c r="V132"/>
  <c r="U132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V53"/>
  <c r="U53"/>
  <c r="V52"/>
  <c r="U52"/>
  <c r="V51"/>
  <c r="U51"/>
  <c r="V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U10"/>
  <c r="V9"/>
  <c r="U9"/>
  <c r="V8"/>
  <c r="U8"/>
  <c r="A5"/>
  <c r="A4"/>
</calcChain>
</file>

<file path=xl/sharedStrings.xml><?xml version="1.0" encoding="utf-8"?>
<sst xmlns="http://schemas.openxmlformats.org/spreadsheetml/2006/main" count="2364" uniqueCount="1296">
  <si>
    <t>ИНФРА-М Научно-издательский Центр</t>
  </si>
  <si>
    <t>14. Энциклопедии и справочники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</si>
  <si>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</si>
  <si>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</si>
  <si>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</si>
  <si>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</si>
  <si>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</si>
  <si>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</si>
  <si>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</si>
  <si>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</si>
  <si>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</si>
  <si>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</si>
  <si>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</si>
  <si>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</si>
  <si>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</si>
  <si>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</si>
  <si>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</si>
  <si>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</si>
  <si>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</si>
  <si>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</si>
  <si>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</si>
  <si>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</si>
  <si>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</si>
  <si>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</si>
  <si>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</si>
  <si>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</si>
  <si>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</si>
  <si>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</si>
  <si>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</si>
  <si>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</si>
  <si>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</si>
  <si>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</si>
  <si>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</si>
  <si>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110450.08.01</t>
  </si>
  <si>
    <t>Pocket English Grammar (Карман.грамматика англ. яз.): Справ.пос. / И.Е. Торбан-ИНФРА-М, 2024-97с.(о)</t>
  </si>
  <si>
    <t>POCKET ENGLISH GRAMMAR (КАРМАННАЯ ГРАММАТИКА АНГЛИЙСКОГО ЯЗЫКА)</t>
  </si>
  <si>
    <t>Торбан И. Е.</t>
  </si>
  <si>
    <t>Обложка. КБС</t>
  </si>
  <si>
    <t>НИЦ ИНФРА-М</t>
  </si>
  <si>
    <t>Справочники ИНФРА-М</t>
  </si>
  <si>
    <t>978-5-16-018838-6</t>
  </si>
  <si>
    <t>ГУМАНИТАРНЫЕ НАУКИ. РЕЛИГИЯ. ИСКУССТВО</t>
  </si>
  <si>
    <t>Филологические науки</t>
  </si>
  <si>
    <t>Справочное пособие</t>
  </si>
  <si>
    <t>Профессиональное образование</t>
  </si>
  <si>
    <t>00.03.02, 00.05.02</t>
  </si>
  <si>
    <t>-</t>
  </si>
  <si>
    <t>0109</t>
  </si>
  <si>
    <t>265400.10.01</t>
  </si>
  <si>
    <t>Абразивная обработка: Справ. / Л.И.Вереина - М.:НИЦ ИНФРА-М,2023 - 304 с.(Справ."ИНФРА-М")(П)</t>
  </si>
  <si>
    <t>АБРАЗИВНАЯ ОБРАБОТКА</t>
  </si>
  <si>
    <t>Вереина Л.И., Краснов М.М., Фрадкин Е.И.</t>
  </si>
  <si>
    <t>Переплет 7БЦ/Без шитья</t>
  </si>
  <si>
    <t>Справочники "ИНФРА-М"</t>
  </si>
  <si>
    <t>978-5-16-010397-6</t>
  </si>
  <si>
    <t>ПРИКЛАДНЫЕ НАУКИ. ТЕХНИКА. МЕДИЦИНА</t>
  </si>
  <si>
    <t>Энергетика. Промышленность</t>
  </si>
  <si>
    <t>Справочник</t>
  </si>
  <si>
    <t>Профессиональное образование / ВО - Бакалавриат</t>
  </si>
  <si>
    <t>15.02.16, 15.03.01, 15.03.02, 15.03.03, 15.03.04, 15.03.05, 15.03.06</t>
  </si>
  <si>
    <t>Московский государственный технический университет им. Н.Э. Баумана</t>
  </si>
  <si>
    <t>0114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</si>
  <si>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</si>
  <si>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</si>
  <si>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</si>
  <si>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</si>
  <si>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Переплет 7БЦ</t>
  </si>
  <si>
    <t>Форум</t>
  </si>
  <si>
    <t>978-5-91134-535-8</t>
  </si>
  <si>
    <t>Транспорт</t>
  </si>
  <si>
    <t>Дополнительное образование / Дополнительное профессиональное образование</t>
  </si>
  <si>
    <t>23.04.01, 23.04.02, 23.04.03, 23.05.01, 23.06.01</t>
  </si>
  <si>
    <t>Нижегородский государственный технический университет им. Р.А. Алексеева</t>
  </si>
  <si>
    <t>0215</t>
  </si>
  <si>
    <t>358100.12.01</t>
  </si>
  <si>
    <t>Актуальные термины полит. лингвистики: Справ. / М.А.Семкин - М.:Форум,НИЦ ИНФРА-М,2023-112 с.(О)</t>
  </si>
  <si>
    <t>АКТУАЛЬНЫЕ ТЕРМИНЫ ПОЛИТИЧЕСКОЙ ЛИНГВИСТИКИ: СЛОВАРЬ СОВРЕМЕННЫХ МЕДИА</t>
  </si>
  <si>
    <t>Семкин М.А.</t>
  </si>
  <si>
    <t>978-5-00091-630-8</t>
  </si>
  <si>
    <t>ОБЩЕСТВЕННЫЕ НАУКИ.  ЭКОНОМИКА. ПРАВО</t>
  </si>
  <si>
    <t>Политика. Социология</t>
  </si>
  <si>
    <t>Словарь</t>
  </si>
  <si>
    <t>41.03.04, 41.04.04, 42.03.01, 42.03.02, 42.03.03, 42.03.04, 42.03.05, 42.04.01, 42.04.02, 42.04.03, 42.04.04, 42.04.05, 45.03.01, 45.04.01</t>
  </si>
  <si>
    <t>Современный технический институт</t>
  </si>
  <si>
    <t>0115</t>
  </si>
  <si>
    <t>415100.10.01</t>
  </si>
  <si>
    <t>Англо-русский слов. идиом и устойчив. словосочетаний.. /К.А.Солодушкина -М.:НИЦ ИНФРА-М,2023-243с(П)</t>
  </si>
  <si>
    <t>АНГЛО-РУССКИЙ СЛОВАРЬ ИДИОМ И УСТОЙЧИВЫХ СЛОВОСОЧЕТАНИЙ В ЯЗЫКЕ СОВРЕМЕННОЙ ПРЕССЫ (ПО СОЦИАЛЬНО-ЭКОНОМИЧЕСКИМ И МЕЖДУНАРОДНЫМ ПРОБЛЕМАМ)</t>
  </si>
  <si>
    <t>Солодушкина К.А.</t>
  </si>
  <si>
    <t>Библиотека словарей "ИНФРА-М"</t>
  </si>
  <si>
    <t>978-5-16-005173-4</t>
  </si>
  <si>
    <t>38.04.01, 41.03.05, 41.04.05, 45.03.01, 45.03.02, 45.03.03</t>
  </si>
  <si>
    <t>Санкт-Петербургский государственный технологический институт (технический университет)</t>
  </si>
  <si>
    <t>0113</t>
  </si>
  <si>
    <t>640145.06.01</t>
  </si>
  <si>
    <t>Англо-русский толковый словарь хоккейных терминов / С.Е.Гинзбург - М.:НИЦ ИНФРА-М,2023 - 238 с.(П)</t>
  </si>
  <si>
    <t>АНГЛО-РУССКИЙ ТОЛКОВЫЙ СЛОВАРЬ ХОККЕЙНЫХ ТЕРМИНОВ</t>
  </si>
  <si>
    <t>Гинзбург С.Е.</t>
  </si>
  <si>
    <t>Библиотека словарей ИНФРА-М</t>
  </si>
  <si>
    <t>978-5-16-012449-0</t>
  </si>
  <si>
    <t>45.03.02, 45.04.02, 45.05.01, 49.03.01, 49.04.01</t>
  </si>
  <si>
    <t>Лингва сервис центр</t>
  </si>
  <si>
    <t>0117</t>
  </si>
  <si>
    <t>452200.13.01</t>
  </si>
  <si>
    <t>Библиотечный фонд: Сл.-справ. / Под ред. Столярова Ю.Н.-М.:НИЦ ИНФРА-М,2024.-160 с.(П)</t>
  </si>
  <si>
    <t>БИБЛИОТЕЧНЫЙ ФОНД</t>
  </si>
  <si>
    <t>Ратникова Е.И., Стародубова Н.З., Толчинская Л.М. и др.</t>
  </si>
  <si>
    <t>Библиотека малых словарей "Инфра-М"</t>
  </si>
  <si>
    <t>978-5-16-011455-2</t>
  </si>
  <si>
    <t>Культура. Средства массовой информации</t>
  </si>
  <si>
    <t>Словарь-справочник</t>
  </si>
  <si>
    <t>51.03.06, 51.04.06</t>
  </si>
  <si>
    <t>Российская государственная библиотека</t>
  </si>
  <si>
    <t>0116</t>
  </si>
  <si>
    <t>188350.08.01</t>
  </si>
  <si>
    <t>Бизнес-диалог/Business dialogue and ...: Reference book / Е.А. Спинова - М.: НИЦ Инфра-М, 2024-72с. (о)</t>
  </si>
  <si>
    <t>БИЗНЕС-ДИАЛОГ / BUSINESS DIALOGUE AND NEGOTIATION PHRASES</t>
  </si>
  <si>
    <t>Спинова Е.А.</t>
  </si>
  <si>
    <t>Магистр</t>
  </si>
  <si>
    <t>978-5-9776-0239-6</t>
  </si>
  <si>
    <t>41.03.05, 41.04.05, 45.03.02, 45.04.02, 45.05.01</t>
  </si>
  <si>
    <t>Всероссийская академия внешней торговли Министерства экономического развития Российской Федерации</t>
  </si>
  <si>
    <t>0112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</si>
  <si>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</si>
  <si>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</si>
  <si>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</si>
  <si>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</si>
  <si>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978-5-16-005127-7</t>
  </si>
  <si>
    <t>ЕСТЕСТВЕННЫЕ НАУКИ. МАТЕМАТИКА</t>
  </si>
  <si>
    <t>Биологические науки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</si>
  <si>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</si>
  <si>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</si>
  <si>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</si>
  <si>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Российский государственный университет народного хозяйства им. В.И.Вернадского</t>
  </si>
  <si>
    <t>143000.10.01</t>
  </si>
  <si>
    <t>Большой испанско-рус. сл.: Лат. Америка / Под ред. Фирсовой Н.М. - 2 изд.,-М.:НИЦ ИНФРА-М,2024-726с.(п)</t>
  </si>
  <si>
    <t>БОЛЬШОЙ ИСПАНСКО-РУССКИЙ СЛОВАРЬ: ЛАТИНСКАЯ АМЕРИКА, ИЗД.2</t>
  </si>
  <si>
    <t>Волкова А.С., Михеева Н.Ф., Кузнецов В.В. и др.</t>
  </si>
  <si>
    <t>978-5-16-006097-2</t>
  </si>
  <si>
    <t>45.03.01, 45.03.02, 45.04.02</t>
  </si>
  <si>
    <t>Санкт-Петербургский государственный университет</t>
  </si>
  <si>
    <t>0213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</si>
  <si>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</si>
  <si>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</si>
  <si>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</si>
  <si>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</si>
  <si>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</si>
  <si>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Экономика. Бухгалтерский учет. Финансы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</si>
  <si>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</si>
  <si>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</si>
  <si>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0121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</si>
  <si>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</si>
  <si>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</si>
  <si>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</si>
  <si>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</si>
  <si>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978-5-16-013211-2</t>
  </si>
  <si>
    <t>Медицина. Фармакология</t>
  </si>
  <si>
    <t>39.03.02, 39.04.02</t>
  </si>
  <si>
    <t>Российский государственный университет туризма и сервиса, ф-л Институт туризма и гостеприимства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</si>
  <si>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</si>
  <si>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</si>
  <si>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</si>
  <si>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</si>
  <si>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978-5-16-012329-5</t>
  </si>
  <si>
    <t>Сельское хозяйство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</si>
  <si>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</si>
  <si>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</si>
  <si>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</si>
  <si>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</si>
  <si>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</si>
  <si>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</si>
  <si>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</si>
  <si>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978-5-16-005611-1</t>
  </si>
  <si>
    <t>38.03.01, 38.03.04, 41.03.05, 44.03.05</t>
  </si>
  <si>
    <t>Дипломатическая академия Министерства иностранных дел Российской Федерации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</si>
  <si>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</si>
  <si>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</si>
  <si>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</si>
  <si>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</si>
  <si>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Вузовский учебник</t>
  </si>
  <si>
    <t>Среднее профессиональное образование</t>
  </si>
  <si>
    <t>978-5-9558-0622-8</t>
  </si>
  <si>
    <t>Физико-математические науки</t>
  </si>
  <si>
    <t>Профессиональное образование / Среднее профессиональное образование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</si>
  <si>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</si>
  <si>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</si>
  <si>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ДА</t>
  </si>
  <si>
    <t>Национальный исследовательский Томский политехнический университет</t>
  </si>
  <si>
    <t>32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</si>
  <si>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</si>
  <si>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</si>
  <si>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</si>
  <si>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Высшее образование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</si>
  <si>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</si>
  <si>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</si>
  <si>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</si>
  <si>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0120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</si>
  <si>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</si>
  <si>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</si>
  <si>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</si>
  <si>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</si>
  <si>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</si>
  <si>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08.01.31, 08.02.09</t>
  </si>
  <si>
    <t>0314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</si>
  <si>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</si>
  <si>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</si>
  <si>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</si>
  <si>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</si>
  <si>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978-5-16-009015-3</t>
  </si>
  <si>
    <t>05.03.02, 05.04.02, 20.02.01, 35.02.01, 35.03.03, 35.03.04, 35.04.03, 35.04.04</t>
  </si>
  <si>
    <t>Российский государственный аграрный университет - МСХА им. К.А. Тимирязева</t>
  </si>
  <si>
    <t>633935.11.01</t>
  </si>
  <si>
    <t>Глоссарий юр. терминов по антикоррупц. темат.: Сл. / Н.А.Власенко.-М.:НИЦ ИНФРА-М,2024-168с(О)</t>
  </si>
  <si>
    <t>ГЛОССАРИЙ ЮРИДИЧЕСКИХ ТЕРМИНОВ ПО АНТИКОРРУПЦИОННОЙ ТЕМАТИКЕ</t>
  </si>
  <si>
    <t>Власенко Н.А., Цирин А.М., Спектор Е.И. и др.</t>
  </si>
  <si>
    <t>ИЗиСП</t>
  </si>
  <si>
    <t>978-5-16-012084-3</t>
  </si>
  <si>
    <t>Право. Юридические науки</t>
  </si>
  <si>
    <t>38.03.01, 40.03.01, 40.04.01, 40.05.01, 40.05.02, 40.05.03</t>
  </si>
  <si>
    <t>Российский университет дружбы народов имени Патриса Лумумбы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</si>
  <si>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</si>
  <si>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</si>
  <si>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</si>
  <si>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</si>
  <si>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</si>
  <si>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</si>
  <si>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Естественные науки в целом</t>
  </si>
  <si>
    <t>40.03.01, 40.04.01, 40.05.01, 40.05.02, 40.05.03</t>
  </si>
  <si>
    <t>Национальный исследовательский университет "Высшая школа экономики"</t>
  </si>
  <si>
    <t>0222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</si>
  <si>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</si>
  <si>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</si>
  <si>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</si>
  <si>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</si>
  <si>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238100.14.01</t>
  </si>
  <si>
    <t>Гости из прошлого: Сл. редких слов: В 3 т.Т 2: К-П / Е.В.Гаева - М.:НИЦ ИНФРА-М,2023-652 с.(о)</t>
  </si>
  <si>
    <t>ГОСТИ ИЗ ПРОШЛОГО</t>
  </si>
  <si>
    <t>Гаева Е.В.</t>
  </si>
  <si>
    <t>978-5-16-011397-5</t>
  </si>
  <si>
    <t>Дополнительное образование / Дополнительное профессиональное образование / ДПО - повышение квалификации</t>
  </si>
  <si>
    <t>45.03.01, 45.03.04, 45.04.01, 45.04.04, 45.05.01</t>
  </si>
  <si>
    <t>Курганский государственный университет</t>
  </si>
  <si>
    <t>237900.14.01</t>
  </si>
  <si>
    <t>Гости из прошлого: Сл. редких слов: В 3 т.Т.1: А-Й / Е.В.Гаева - М.:НИЦ ИНФРА-М,2023 - 631 с.(о)[12+]</t>
  </si>
  <si>
    <t>ГОСТИ ИЗ ПРОШЛОГО, Т.1</t>
  </si>
  <si>
    <t>978-5-16-011396-8</t>
  </si>
  <si>
    <t>45.03.01, 45.04.01</t>
  </si>
  <si>
    <t>238200.14.01</t>
  </si>
  <si>
    <t>Гости из прошлого: Словарь редких слов: В 3 т.Т.3: П-Я / Е.В.Гаева - М.:НИЦ ИНФРА-М,2023 - 621 с.(О)[12+]</t>
  </si>
  <si>
    <t>978-5-16-011399-9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</si>
  <si>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</si>
  <si>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</si>
  <si>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</si>
  <si>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</si>
  <si>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978-5-16-014764-2</t>
  </si>
  <si>
    <t>Бизнес</t>
  </si>
  <si>
    <t>43.03.03, 43.04.02, 43.04.03</t>
  </si>
  <si>
    <t>Российский новый университет</t>
  </si>
  <si>
    <t>0119</t>
  </si>
  <si>
    <t>750426.01.01</t>
  </si>
  <si>
    <t>Имена массовой культуры Великобритании и США: Лингвокультур. сл./ С.И.Гарагуля-М.:НИЦ ИНФРА-М,2024-381с(п)</t>
  </si>
  <si>
    <t>ИМЕНА МАССОВОЙ КУЛЬТУРЫ ВЕЛИКОБРИТАНИИ И США: ЛИНГВОКУЛЬТУРОЛОГИЧЕСКИЙ СЛОВАРЬ.</t>
  </si>
  <si>
    <t>Гарагуля С.И.</t>
  </si>
  <si>
    <t>978-5-16-016960-6</t>
  </si>
  <si>
    <t>Белгородский государственный технологический университет им. В.Г. Шухова</t>
  </si>
  <si>
    <t>Октябрь, 2023</t>
  </si>
  <si>
    <t>0124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</si>
  <si>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</si>
  <si>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</si>
  <si>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</si>
  <si>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</si>
  <si>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978-5-16-010692-2</t>
  </si>
  <si>
    <t>Науки о Земле. Экология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</si>
  <si>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</si>
  <si>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</si>
  <si>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682658.01.01</t>
  </si>
  <si>
    <t>История отеч. элитологической мысли: Энц. сл. / Под ред. Карабущенко П.Л.-М.:НИЦ ИНФРА-М,2024.-676 с. (п)</t>
  </si>
  <si>
    <t>ИСТОРИЯ ОТЕЧЕСТВЕННОЙ ЭЛИТОЛОГИЧЕСКОЙ МЫСЛИ</t>
  </si>
  <si>
    <t>Баранов Н.А., Баранов А.В., Бобылев В.В. и др.</t>
  </si>
  <si>
    <t>978-5-16-014656-0</t>
  </si>
  <si>
    <t>00.03.07, 41.04.04, 41.06.01</t>
  </si>
  <si>
    <t>Май, 2023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</si>
  <si>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</si>
  <si>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</si>
  <si>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</si>
  <si>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</si>
  <si>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Высшее образование: Специалитет</t>
  </si>
  <si>
    <t>978-5-00091-470-0</t>
  </si>
  <si>
    <t>Профессиональное образование / ВО - Специалитет</t>
  </si>
  <si>
    <t>31.05.01, 31.08.67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</si>
  <si>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</si>
  <si>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Самарский государственный медицинский университет</t>
  </si>
  <si>
    <t>0118</t>
  </si>
  <si>
    <t>670769.07.01</t>
  </si>
  <si>
    <t>Конкурентное право: глоссарий понятий / П.В.Самолысов-М.:Юр.Норма, НИЦ ИНФРА-М,2024.-144 с.(О)</t>
  </si>
  <si>
    <t>КОНКУРЕНТНОЕ ПРАВО: ГЛОССАРИЙ ПОНЯТИЙ</t>
  </si>
  <si>
    <t>Самолысов П.В.</t>
  </si>
  <si>
    <t>978-5-91768-875-6</t>
  </si>
  <si>
    <t>40.03.01, 40.04.01</t>
  </si>
  <si>
    <t>Академия управления Министерства внутренних дел Российской Федерации</t>
  </si>
  <si>
    <t>708109.05.01</t>
  </si>
  <si>
    <t>Коррупция в России XXI в.: неформальные термины.../ П.А.Скобликов - М.:Юр.Норма, НИЦ ИНФРА-М,2023-168с</t>
  </si>
  <si>
    <t>КОРРУПЦИЯ В РОССИИ XXI ВЕКА: НЕФОРМАЛЬНЫЕ ТЕРМИНЫ И ПОНЯТИЯ</t>
  </si>
  <si>
    <t>Скобликов П.А.</t>
  </si>
  <si>
    <t>978-5-91768-795-7</t>
  </si>
  <si>
    <t>Институт государства и права Российской академии наук</t>
  </si>
  <si>
    <t>021917.15.01</t>
  </si>
  <si>
    <t>Краткий словарь по социологии / П.Д.Павленок - 2 изд. - М.:НИЦ ИНФРА-М,2023 - 254 с.(О)</t>
  </si>
  <si>
    <t>КРАТКИЙ СЛОВАРЬ ПО СОЦИОЛОГИИ, ИЗД.2</t>
  </si>
  <si>
    <t>Павленок П.Д.</t>
  </si>
  <si>
    <t>Библиотека малых словарей "ИНФРА-М"</t>
  </si>
  <si>
    <t>978-5-16-009912-5</t>
  </si>
  <si>
    <t>00.03.10, 00.05.10, 39.03.01, 39.03.02, 39.03.03, 39.04.01, 39.04.02, 39.04.03</t>
  </si>
  <si>
    <t>0211</t>
  </si>
  <si>
    <t>641138.11.01</t>
  </si>
  <si>
    <t>Краткий словарь русского жестового языка: Сл. / С.Г.Ватага-М.:НИЦ ИНФРА-М,2024-206 с.(Б-ка сл. ИНФРА-М)(О)</t>
  </si>
  <si>
    <t>КРАТКИЙ СЛОВАРЬ РУССКОГО ЖЕСТОВОГО ЯЗЫКА</t>
  </si>
  <si>
    <t>Ватага С.Г.</t>
  </si>
  <si>
    <t>978-5-16-012330-1</t>
  </si>
  <si>
    <t>ЛИТЕРАТУРА ДЛЯ СРЕДНЕЙ ШКОЛЫ И АБИТУРИЕНТОВ. ПЕДАГОГИКА</t>
  </si>
  <si>
    <t>Педагогика. Образование</t>
  </si>
  <si>
    <t>Дополнительное образование / Дополнительное образование взрослых</t>
  </si>
  <si>
    <t>44.03.01, 44.03.02, 44.03.03, 44.04.01, 44.04.02, 44.04.03, 44.04.04, 44.05.01</t>
  </si>
  <si>
    <t>Всероссийское общество глухих</t>
  </si>
  <si>
    <t>022550.20.01</t>
  </si>
  <si>
    <t>Краткий словарь экономиста: Сл. / Н.Л.Зайцев - 4 изд. - М.:НИЦ ИНФРА-М,2023 - 224 с-(Б-ка малых сл."ИНФРА-М")</t>
  </si>
  <si>
    <t>КРАТКИЙ СЛОВАРЬ ЭКОНОМИСТА, ИЗД.4</t>
  </si>
  <si>
    <t>Зайцев Н. Л.</t>
  </si>
  <si>
    <t>978-5-16-002779-1</t>
  </si>
  <si>
    <t>38.03.01, 38.03.02, 38.04.01, 38.05.01, 38.06.01</t>
  </si>
  <si>
    <t>0407</t>
  </si>
  <si>
    <t>684086.08.01</t>
  </si>
  <si>
    <t>Кто есть кто в международном терроризме: Справ. / В.В.Красинский - М.:НИЦ ИНФРА-М,2024 - 128 с.(О)</t>
  </si>
  <si>
    <t>КТО ЕСТЬ КТО В МЕЖДУНАРОДНОМ ТЕРРОРИЗМЕ</t>
  </si>
  <si>
    <t>Красинский В.В., Машко В.В.</t>
  </si>
  <si>
    <t>978-5-16-014191-6</t>
  </si>
  <si>
    <t>Нижегородский государственный технический университет им. Р.А. Алексеева, ф-л Дзержинский политехнический институт</t>
  </si>
  <si>
    <t>714990.03.01</t>
  </si>
  <si>
    <t>Лев Толстой и его современники: Энц. / Г.В.Алексеева.-М.:НИЦ ИНФРА-М,2021.-726 с.(П)</t>
  </si>
  <si>
    <t>ЛЕВ ТОЛСТОЙ И ЕГО СОВРЕМЕННИКИ</t>
  </si>
  <si>
    <t>Алексеева Г.В., Алексеева О.В., Аленина А.А. и др.</t>
  </si>
  <si>
    <t>978-5-16-016106-8</t>
  </si>
  <si>
    <t>Энциклопедия</t>
  </si>
  <si>
    <t>45.03.01, 45.04.01, 45.06.01</t>
  </si>
  <si>
    <t>Северный (Арктический) федеральный университет им. М.В. Ломоносова</t>
  </si>
  <si>
    <t>680155.05.01</t>
  </si>
  <si>
    <t>Лингвокультурологический сл.географ.назв.Великобритании и США / С.И.Гарагуля-М.:НИЦ ИНФРА-М,2023-257с.(П)</t>
  </si>
  <si>
    <t>ЛИНГВОКУЛЬТУРОЛОГИЧЕСКИЙ СЛОВАРЬ ГЕОГРАФИЧЕСКИХ НАЗВАНИЙ ВЕЛИКОБРИТАНИИ И США.</t>
  </si>
  <si>
    <t>978-5-16-014103-9</t>
  </si>
  <si>
    <t>45.03.02, 45.03.03, 45.03.04, 45.05.01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</si>
  <si>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</si>
  <si>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</si>
  <si>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</si>
  <si>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</si>
  <si>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978-5-16-016122-8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</si>
  <si>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</si>
  <si>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</si>
  <si>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</si>
  <si>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</si>
  <si>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</si>
  <si>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</si>
  <si>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</si>
  <si>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</si>
  <si>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</si>
  <si>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</si>
  <si>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</si>
  <si>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</si>
  <si>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978-5-16-009748-0</t>
  </si>
  <si>
    <t>Управление (менеджмент)</t>
  </si>
  <si>
    <t>38.02.01, 38.02.02, 38.02.03, 38.02.06, 38.02.07, 38.02.08, 38.03.01, 38.03.02, 38.03.03, 38.03.04, 38.03.05, 38.03.06, 38.03.07, 38.03.10, 38.05.01, 38.05.02</t>
  </si>
  <si>
    <t>Институт деловой карьеры</t>
  </si>
  <si>
    <t>0212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</si>
  <si>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</si>
  <si>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</si>
  <si>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</si>
  <si>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</si>
  <si>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978-5-16-012235-9</t>
  </si>
  <si>
    <t>38.03.01, 38.03.02, 38.04.01, 38.04.02</t>
  </si>
  <si>
    <t>Московский государственный университет технологий и управления им. К.Г. Разумовского</t>
  </si>
  <si>
    <t>000029.16.01</t>
  </si>
  <si>
    <t>Мини-грамматика английского языка: Справ. пос. / И.Е. Торбан - 3 изд. - М.: ИНФРА-М, 2024. - 112 с. (о. к/ф)</t>
  </si>
  <si>
    <t>МИНИ-ГРАММАТИКА АНГЛИЙСКОГО ЯЗЫКА, ИЗД.3</t>
  </si>
  <si>
    <t>978-5-16-003174-3</t>
  </si>
  <si>
    <t>Дополнительное образование</t>
  </si>
  <si>
    <t>00.02.02, 00.03.02, 00.05.02</t>
  </si>
  <si>
    <t>0308</t>
  </si>
  <si>
    <t>258500.09.01</t>
  </si>
  <si>
    <t>Монеты и банкноты от античности до наших дней / Н.А. Разманова - М.:Вуз.. уч.: ИНФРА-М, 2024-216с. (п)</t>
  </si>
  <si>
    <t>МОНЕТЫ И БАНКНОТЫ ОТ АНТИЧНОСТИ ДО НАШИХ ДНЕЙ: ПРОИСХОЖДЕНИЕ И ЭВОЛЮЦИЯ</t>
  </si>
  <si>
    <t>Разманова Н. А., Лаптева Е. В., Нестеренко Е. И., Муравьева Л. А.</t>
  </si>
  <si>
    <t>978-5-9558-0357-9</t>
  </si>
  <si>
    <t>История. Исторические науки</t>
  </si>
  <si>
    <t>38.03.01, 38.04.08, 41.03.01, 41.03.05, 41.03.06, 41.04.01, 41.04.05, 44.03.05, 46.03.01, 46.04.01, 51.03.01, 51.04.01</t>
  </si>
  <si>
    <t>Финансовый университет при Правительстве Российской Федерации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</si>
  <si>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</si>
  <si>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</si>
  <si>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</si>
  <si>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</si>
  <si>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978-5-16-012425-4</t>
  </si>
  <si>
    <t>38.03.04, 38.04.04, 40.03.01, 40.04.01</t>
  </si>
  <si>
    <t>Академия социального управления</t>
  </si>
  <si>
    <t>0317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</si>
  <si>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</si>
  <si>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</si>
  <si>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</si>
  <si>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</si>
  <si>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Клиническая практика</t>
  </si>
  <si>
    <t>978-5-16-006680-6</t>
  </si>
  <si>
    <t>31.05.01, 33.05.01</t>
  </si>
  <si>
    <t>Ростовский государственный медицинский университет</t>
  </si>
  <si>
    <t>058000.19.01</t>
  </si>
  <si>
    <t>Новая экономическая энц. / Е.Е. Румянцева. - 4-e изд. - М.: ИНФРА-М, 2024. - 882 с.(п, dvd)</t>
  </si>
  <si>
    <t>НОВАЯ ЭКОНОМИЧЕСКАЯ ЭНЦИКЛОПЕДИЯ, ИЗД.4</t>
  </si>
  <si>
    <t>Румянцева Е.Е.</t>
  </si>
  <si>
    <t>ИНФРА-М Издательский Дом</t>
  </si>
  <si>
    <t>978-5-16-004189-6</t>
  </si>
  <si>
    <t>38.03.01, 38.03.02, 38.03.03, 38.03.04, 38.03.05, 38.03.06, 38.03.07, 38.04.01, 38.04.02, 38.04.03, 38.04.04, 38.04.05, 38.04.06, 38.04.07, 38.04.08, 38.04.09, 38.05.01, 38.05.02</t>
  </si>
  <si>
    <t>Российская академия народного хозяйства и государственной службы при Президенте РФ</t>
  </si>
  <si>
    <t>0411</t>
  </si>
  <si>
    <t>050000.03.01</t>
  </si>
  <si>
    <t>НРЭ: Т.1: Россия / Ред.кол. А.Д.Некипелов и др. - М.:Энц., ИНФРА-М Изд.Дом,2006 - 960 с.(п)</t>
  </si>
  <si>
    <t>НОВАЯ РОССИЙСКАЯ ЭНЦИКЛОПЕДИЯ: ТОМ 1: РОССИЯ, Т.1</t>
  </si>
  <si>
    <t>Некипелов А.Д., Данилов-Данильян В.И.</t>
  </si>
  <si>
    <t>Переплет</t>
  </si>
  <si>
    <t>5-94802-003-7</t>
  </si>
  <si>
    <t>ДОМ, БЫТ, ДОСУГ</t>
  </si>
  <si>
    <t>Универсальная справочная литература</t>
  </si>
  <si>
    <t>Московский государственный университет им. М.В. Ломоносова</t>
  </si>
  <si>
    <t>0103</t>
  </si>
  <si>
    <t>130000.06.01</t>
  </si>
  <si>
    <t>НРЭ: Т.10(1): Лонгчен Рабджам - Марокко / Ред.кол. А.Д.Некипелов-М.:Энц.,НИЦ ИНФРА-М,2019-480с.(п)</t>
  </si>
  <si>
    <t>НОВАЯ РОССИЙСКАЯ ЭНЦИКЛОПЕДИЯ: ТОМ 10(1): ЛОНГЧЕН РАБДЖАМ - МАРОККО</t>
  </si>
  <si>
    <t>978-5-94802-045-7</t>
  </si>
  <si>
    <t>00.03.16, 00.05.16</t>
  </si>
  <si>
    <t>131000.07.01</t>
  </si>
  <si>
    <t>НРЭ: Т.10(2): Марониты-Мистра / Ред.кол. А.Д.Некипелов и др. -М.:Энц.,НИЦ ИНФРА-М,2019 -480 с (п)</t>
  </si>
  <si>
    <t>НОВАЯ РОССИЙСКАЯ ЭНЦИКЛОПЕДИЯ: ТОМ 10(2): МАРОНИТЫ-МИСТРА</t>
  </si>
  <si>
    <t>978-5-94802-047-1</t>
  </si>
  <si>
    <t>132000.06.01</t>
  </si>
  <si>
    <t>НРЭ: Т.11(1): Мистраль - Нагоя / Ред. кол. А.Д.Некипелов и др. -М.:Энц., НИЦ ИНФРА-М,2019-480 с.(П)</t>
  </si>
  <si>
    <t>НОВАЯ РОССИЙСКАЯ ЭНЦИКЛОПЕДИЯ: ТОМ 11(1): МИСТРАЛЬ - НАГОЯ</t>
  </si>
  <si>
    <t>978-5-94802-048-8</t>
  </si>
  <si>
    <t>133000.06.01</t>
  </si>
  <si>
    <t>НРЭ: Т.11(2): Нагпур - Нитирэн-Сю / Ред.кол. А.Д.Некипелов и др. - М.:Энц.:Инфра-М,2019-480с(п)</t>
  </si>
  <si>
    <t>НОВАЯ РОССИЙСКАЯ ЭНЦИКЛОПЕДИЯ: ТОМ 11(2): НАГПУР - НИТИРЭН-СЮ</t>
  </si>
  <si>
    <t>978-5-94802-050-1</t>
  </si>
  <si>
    <t>134000.07.01</t>
  </si>
  <si>
    <t>НРЭ: Т.12(1): Нитра - Орлеан / Ред. кол. Некипелов А.Д. и др. -М.:Энц., НИЦ ИНФРА-М,2019-480 с.(П</t>
  </si>
  <si>
    <t>НОВАЯ РОССИЙСКАЯ ЭНЦИКЛОПЕДИЯ: ТОМ 12(1): НИТРА-ОРЛЕАН, Т.12</t>
  </si>
  <si>
    <t>978-5-94802-053-2</t>
  </si>
  <si>
    <t>135000.06.01</t>
  </si>
  <si>
    <t>НРЭ: Т.12(2): Орлеанская-Пермь / Ред. кол. А.Д.Некипелов и др. - М.:Энц.,НИЦ ИНФРА-М,2019-480 с.(п)</t>
  </si>
  <si>
    <t>НОВАЯ РОССИЙСКАЯ ЭНЦИКЛОПЕДИЯ: ТОМ 12(2): ОРЛЕАНСКАЯ-ПЕРМЬ</t>
  </si>
  <si>
    <t>978-5-94802-054-9</t>
  </si>
  <si>
    <t>183000.06.01</t>
  </si>
  <si>
    <t>НРЭ: Т.13(1): Пермяк - Португальские / Ред.кол. А.Д.Некипелов и др.-М.:Энц.,НИЦ ИНФРА-М,2019-480с(п)</t>
  </si>
  <si>
    <t>НОВАЯ РОССИЙСКАЯ ЭНЦИКЛОПЕДИЯ: ТОМ 13(1): ПЕРМЯК - ПОРТУГАЛЬСКИЕ, Т.13</t>
  </si>
  <si>
    <t>978-5-94802-055-6</t>
  </si>
  <si>
    <t>185000.06.01</t>
  </si>
  <si>
    <t>НРЭ: Т.13(2): Португальские - Рдест / Ред.кол. А.Д.Некипелов  и др.-М.:Энц.,НИЦ ИНФРА-М,2021-480с(п)</t>
  </si>
  <si>
    <t>НОВАЯ РОССИЙСКАЯ ЭНЦИКЛОПЕДИЯ: ТОМ 13(2): ПОРТУГАЛЬСКИЕ - РДЕСТ, Т.13</t>
  </si>
  <si>
    <t>978-5-94802-056-3</t>
  </si>
  <si>
    <t>186000.05.01</t>
  </si>
  <si>
    <t>НРЭ: Т.14(1): Ре - Рыкованов / Ред.кол. А.Д.Некипелов и др. - М.:НИЦ ИНФРА-М,Энц.,2019-480с.(п)</t>
  </si>
  <si>
    <t>НОВАЯ РОССИЙСКАЯ ЭНЦИКЛОПЕДИЯ: ТОМ 14(1): РЕ - РЫКОВАНОВ, Т.14</t>
  </si>
  <si>
    <t>978-5-94802-059-4</t>
  </si>
  <si>
    <t>187000.07.01</t>
  </si>
  <si>
    <t>НРЭ: Т.14(2): Рылеев-Сентиментализм / Ред.кол. Некипелов А.Д.-М.:Энц.,НИЦ ИНФРА-М,2021-480 с.(П)</t>
  </si>
  <si>
    <t>НОВАЯ РОССИЙСКАЯ ЭНЦИКЛОПЕДИЯ: ТОМ 14 (2): РЫЛЕЕВ-СЕНТИМЕНТАЛИЗМ, Т.14</t>
  </si>
  <si>
    <t>978-5-94802-060-0</t>
  </si>
  <si>
    <t>209000.08.01</t>
  </si>
  <si>
    <t>НРЭ: Т.15(1): Сент-Китс и Невис - Соединенные / Ред.кол. А.Д.Некипелов и др.-М.:Энц.,НИЦ ИНФРА-М,2021-496с(п)</t>
  </si>
  <si>
    <t>НОВАЯ РОССИЙСКАЯ ЭНЦИКЛОПЕДИЯ: ТОМ 15(1): СЕНТ-КИТС И НЕВИС - СОЕДИНЕННЫЕ</t>
  </si>
  <si>
    <t>978-5-94802-061-7</t>
  </si>
  <si>
    <t>236000.05.01</t>
  </si>
  <si>
    <t>НРЭ: Т.15(2): Соединительная - Сухой / Ред.кол.Некипелов А.Д. и др.-М.:НИЦ ИНФРА-М,Энц.,2019-496с(П)</t>
  </si>
  <si>
    <t>НОВАЯ РОССИЙСКАЯ ЭНЦИКЛОПЕДИЯ: ТОМ15(2): СОЕДИНИТЕЛЬНАЯ - СУХОЙ, Т.15</t>
  </si>
  <si>
    <t>978-5-94802-062-4</t>
  </si>
  <si>
    <t>237000.04.01</t>
  </si>
  <si>
    <t>НРЭ: Т.16(1): Сухо-Токо / Ред.кол. А.Д.Некипелов и др. - М.:Энц.,НИЦ ИНФРА-М,2019-495с.(П) [12+]</t>
  </si>
  <si>
    <t>НОВАЯ РОССИЙСКАЯ ЭНЦИКЛОПЕДИЯ: ТОМ 16(1): СУХО-ТОКО, Т.16</t>
  </si>
  <si>
    <t>978-5-94802-063-1</t>
  </si>
  <si>
    <t>238000.05.01</t>
  </si>
  <si>
    <t>НРЭ: Т.16(2): Токоферолы-Ульские / Ред.кол.А.Д. Некипелов и др. - М.:Энц.,НИЦ ИНФРА-М, 2021 -496с. (п)</t>
  </si>
  <si>
    <t>НОВАЯ РОССИЙСКАЯ ЭНЦИКЛОПЕДИЯ: ТОМ 16(2): ТОКОФЕРОЛЫ-УЛЬСКИЕ</t>
  </si>
  <si>
    <t>632540.07.01</t>
  </si>
  <si>
    <t>НРЭ: Т.17(1): Ультразвук - Франко-Прусская / Ред.кол. Некипелов А.Д. и др.-М.:Энц., НИЦ ИНФРА-М,2021 496с(п)</t>
  </si>
  <si>
    <t>НОВАЯ РОССИЙСКАЯ ЭНЦИКЛОПЕДИЯ: ТОМ 17(1): УЛЬТРАЗВУК - ФРАНКО-ПРУССКАЯ</t>
  </si>
  <si>
    <t>978-5-94802-068-6</t>
  </si>
  <si>
    <t>641433.07.01</t>
  </si>
  <si>
    <t>НРЭ: Т.17(2): Франц- Цзин / Ред.кол. Некипелов А.Д.и др. - М.:Энц.,НИЦ ИНФРА-М, 2021 -496с-(П)</t>
  </si>
  <si>
    <t>НОВАЯ РОССИЙСКАЯ ЭНЦИКЛОПЕДИЯ: ТОМ 17(2): ФРАНЦ- ЦЗИН</t>
  </si>
  <si>
    <t>Некипелов А.Д., Данилов-Данилъян В.И.</t>
  </si>
  <si>
    <t>Библиотека Новой Российской энциклопедии</t>
  </si>
  <si>
    <t>978-5-94802-073-0</t>
  </si>
  <si>
    <t>Общее образование</t>
  </si>
  <si>
    <t>653332.03.01</t>
  </si>
  <si>
    <t>НРЭ: Т.18(1): Цзинь-Швеция / Ред. кол. А.Д.Некипелов и др. -М.:Энц., НИЦ ИНФРА-М,2019.-512 с.(П) [12+]</t>
  </si>
  <si>
    <t>НОВАЯ РОССИЙСКАЯ ЭНЦИКЛОПЕДИЯ: ТОМ 18(1): ЦЗИНЬ-ШВЕЦИЯ, Т.18</t>
  </si>
  <si>
    <t>Переплёт 7 + 1 тиснение + блинт</t>
  </si>
  <si>
    <t>978-5-94802-088-4</t>
  </si>
  <si>
    <t>659318.03.01</t>
  </si>
  <si>
    <t>НРЭ: Т.18(2): Швецов-Эмаль / Ред.кол. Некипелов А.Д. и др. -М.:Энц.,НИЦ ИНФРА-М,2019.-480 с.(П)</t>
  </si>
  <si>
    <t>НОВАЯ РОССИЙСКАЯ ЭНЦИКЛОПЕДИЯ: ТОМ 18(2): ШВЕЦОВ-ЭМАЛЬ</t>
  </si>
  <si>
    <t>Переплет 7 + 2 тиснение + блинт</t>
  </si>
  <si>
    <t>978-5-94802-097-6</t>
  </si>
  <si>
    <t>668019.02.01</t>
  </si>
  <si>
    <t>НРЭ: Т.19(1): Эмаль- Япет / Ред.кол. А.Д.Некипелов и др. - М.:Энц., НИЦ ИНФРА-М,2019 - 480 с.(П)</t>
  </si>
  <si>
    <t>НОВАЯ РОССИЙСКАЯ ЭНЦИКЛОПЕДИЯ: ТОМ 19(1): ЭМАЛЬ- ЯПЕТ</t>
  </si>
  <si>
    <t>978-5-94802-103-4</t>
  </si>
  <si>
    <t>681241.03.01</t>
  </si>
  <si>
    <t>НРЭ: Т.19(2): Япон- Ящур / Ред.кол. А.Д.Некипелов и др. - М.:Энц., НИЦ ИНФРА-М,2020 - 448 с.(П)</t>
  </si>
  <si>
    <t>НОВАЯ РОССИЙСКАЯ ЭНЦИКЛОПЕДИЯ: ТОМ 19(2): ЯПОН-ЯЩУР</t>
  </si>
  <si>
    <t>978-5-94802-104-1</t>
  </si>
  <si>
    <t>050001.10.01</t>
  </si>
  <si>
    <t>НРЭ: Т.2: А - Баяр / Ред. колл. А.Д.Некипелов и др. - М.:Энциклопедия, НИЦ ИНФРА-М,2018 - 960 с.(П) [12+]</t>
  </si>
  <si>
    <t>НОВАЯ РОССИЙСКАЯ ЭНЦИКЛОПЕДИЯ: ТОМ 2: А - БАЯР, Т.2</t>
  </si>
  <si>
    <t>Некипелов А.Д., Данилов-Данильян В.И., Карев В.М.</t>
  </si>
  <si>
    <t>978-5-94802-009-9</t>
  </si>
  <si>
    <t>00.00.00, 00.03.04</t>
  </si>
  <si>
    <t>0105</t>
  </si>
  <si>
    <t>050002.07.01</t>
  </si>
  <si>
    <t>НРЭ: Т.3(1): Беар - Брун / Ред.кол. А.Д.Некипелов и др. -М.:Энц., ИНФРА-М, 2019 - 480 с.(п)</t>
  </si>
  <si>
    <t>НОВАЯ РОССИЙСКАЯ ЭНЦИКЛОПЕДИЯ: ТОМ 3(1): БЕАР - БРУН</t>
  </si>
  <si>
    <t>5-94802-016-9</t>
  </si>
  <si>
    <t>0107</t>
  </si>
  <si>
    <t>050003.08.01</t>
  </si>
  <si>
    <t>НРЭ: Т.3(2): Бруней - Винча / Ред. кол. А.Д.Некипелов - М.:Энциклопедия, НИЦ ИНФРА-М,2018.-480 с.(П [12+]</t>
  </si>
  <si>
    <t>НОВАЯ РОССИЙСКАЯ ЭНЦИКЛОПЕДИЯ: Т. 3(2): БРУНЕЙ - ВИНЧА</t>
  </si>
  <si>
    <t>978-5-94802-019-8</t>
  </si>
  <si>
    <t>00.00.00</t>
  </si>
  <si>
    <t>050004.09.01</t>
  </si>
  <si>
    <t>НРЭ: Т.4(1): Винчестер-Гамбург / Ред.кол. А.Д.Некипелов - М.:Энциклопедия, НИЦ ИНФРА-М,2018.-480 с.(П)</t>
  </si>
  <si>
    <t>НОВАЯ РОССИЙСКАЯ ЭНЦИКЛОПЕДИЯ: ТОМ 4(1): ВИНЧЕСТЕР-ГАМБУРГ</t>
  </si>
  <si>
    <t>978-5-94802-020-4</t>
  </si>
  <si>
    <t>050005.09.01</t>
  </si>
  <si>
    <t>НРЭ: Т.4(2): Гамбургская - Головин / Ред.кол. Некипелов А.Д. и др. - Энц.,НИЦ ИНФРА-М,2020-480с.(п)</t>
  </si>
  <si>
    <t>НОВАЯ РОССИЙСКАЯ ЭНЦИКЛОПЕДИЯ: ТОМ 4(2): ГАМБУРГСКАЯ - ГОЛОВИН, Т.4</t>
  </si>
  <si>
    <t>978-5-94802-027-3</t>
  </si>
  <si>
    <t>0108</t>
  </si>
  <si>
    <t>050006.09.01</t>
  </si>
  <si>
    <t>НРЭ: Т.5(1): Головин - Даргомыжский/Ред.кол.А.Д.Некипелов и др.-М.:Энц.,ИНФРА-М Изд.Дом,2019-480с(п)</t>
  </si>
  <si>
    <t>НОВАЯ РОССИЙСКАЯ ЭНЦИКЛОПЕДИЯ: ТОМ 5(1): ГОЛОВИН - ДАРГОМЫЖСКИЙ</t>
  </si>
  <si>
    <t>978-5-94802-022-8</t>
  </si>
  <si>
    <t>050007.08.01</t>
  </si>
  <si>
    <t>НРЭ: Т.5(2): Дардан - Дрейер / Ред.кол. Некипелов А.Д. и др. - М.:Энц.:ИНФРА-М,2018-480с.(п)</t>
  </si>
  <si>
    <t>НОВАЯ РОССИЙСКАЯ ЭНЦИКЛОПЕДИЯ: ТОМ 5(2): ДАРДАН - ДРЕЙЕР</t>
  </si>
  <si>
    <t>978-5-94802-030-3</t>
  </si>
  <si>
    <t>00.03.04, 00.03.05, 00.03.07, 00.03.10, 00.03.11, 00.03.12, 00.03.13, 00.05.04, 00.05.05, 00.05.07, 00.05.08, 00.05.10, 00.05.11, 00.05.12, 00.05.13</t>
  </si>
  <si>
    <t>050008.07.01</t>
  </si>
  <si>
    <t>НРЭ: Т.6(1): Дрейк - Зеленьский / Ред.кол. А.Д.Некипелов и др. - М:Энц.:НИЦ Инфра-М,2020-480с (п)</t>
  </si>
  <si>
    <t>НОВАЯ РОССИЙСКАЯ ЭНЦИКЛОПЕДИЯ: ТОМ 6(1): ДРЕЙК - ЗЕЛЕНЬСКИЙ</t>
  </si>
  <si>
    <t>978-5-94802-031-0</t>
  </si>
  <si>
    <t>050009.07.01</t>
  </si>
  <si>
    <t>НРЭ: Т.6(2): Зелёна-Гура - Интоксикация / Ред.кол. А.Д.Некипелов - М.:Энц.,НИЦ Инфра-М,2020-480 (п)</t>
  </si>
  <si>
    <t>НОВАЯ РОССИЙСКАЯ ЭНЦИКЛОПЕДИЯ: ТОМ 6(2): ЗЕЛЁНА-ГУРА - ИНТОКСИКАЦИЯ</t>
  </si>
  <si>
    <t>978-5-94802-033-4</t>
  </si>
  <si>
    <t>00.03.04, 00.03.05, 00.03.11, 00.03.13</t>
  </si>
  <si>
    <t>0110</t>
  </si>
  <si>
    <t>050010.08.01</t>
  </si>
  <si>
    <t>НРЭ: Т.7(1): Интонация - Казарес / Ред.кол. А.Д.Некипелов и др. - М.:Энц.:Инфра-М,2019 - 480с (п)</t>
  </si>
  <si>
    <t>НОВАЯ РОССИЙСКАЯ ЭНЦИКЛОПЕДИЯ: ТОМ 7(1): ИНТОНАЦИЯ - КАЗАРЕС</t>
  </si>
  <si>
    <t>978-5-94802-032-7</t>
  </si>
  <si>
    <t>050011.08.01</t>
  </si>
  <si>
    <t>НРЭ: Т.7(2): Казарки - Квазистационарный / Ред.кол. А.Некипелов и др. - М.:Энц.:ИНФРА-М,2019-480 (п)</t>
  </si>
  <si>
    <t>НОВАЯ РОССИЙСКАЯ ЭНЦИКЛОПЕДИЯ: ТОМ 7(2): КАЗАРКИ - КВАЗИСТАЦИОНАРНЫЙ</t>
  </si>
  <si>
    <t>978-5-94802-035-8</t>
  </si>
  <si>
    <t>050012.09.01</t>
  </si>
  <si>
    <t>НРЭ: Т.8(1): Квазичастицы - Когг / Ред.кол.А.Д.Некипелов. - М.:Энц., ИНФРА-М Изд.Дом,2019-480 с.(П)</t>
  </si>
  <si>
    <t>НОВАЯ РОССИЙСКАЯ ЭНЦИКЛОПЕДИЯ: ТОМ 8(1): КВАЗИЧАСТИЦЫ - КОГГ</t>
  </si>
  <si>
    <t>978-5-94802-036-5</t>
  </si>
  <si>
    <t>100000.07.01</t>
  </si>
  <si>
    <t>НРЭ: Т.8(2): Когезия-Костариканцы / Ред.кол. Некипелова А.Д. и др. - М.:Энц:ИНФРА-М,2019-480с(п)</t>
  </si>
  <si>
    <t>НОВАЯ РОССИЙСКАЯ ЭНЦИКЛОПЕДИЯ: ТОМ 8(2): КОГЕЗИЯ-КОСТАРИКАНЦЫ</t>
  </si>
  <si>
    <t>978-5-94802-041-9</t>
  </si>
  <si>
    <t>0111</t>
  </si>
  <si>
    <t>128000.08.01</t>
  </si>
  <si>
    <t>НРЭ: Т.9(1): Костелич-Лагос-де-Морено / Ред.кол.А.Д.Некипелов и др. -М.:Энц.,НИЦ ИНФРА-М,2019-480(п)</t>
  </si>
  <si>
    <t>НОВАЯ РОССИЙСКАЯ ЭНЦИКЛОПЕДИЯ: ТОМ 9(1): КОСТЕЛИЧ - ЛАГОС-ДЕ-МОРЕНО</t>
  </si>
  <si>
    <t>978-5-94802-042-6</t>
  </si>
  <si>
    <t>129000.07.01</t>
  </si>
  <si>
    <t>НРЭ: Т.9(2): Ла-Гранд-Мот - Лонгфелло / Ред.кол. А.Д.Некипелов и др.-М.:Энц.,НИЦ ИНФРА-М,2019-528с(п)</t>
  </si>
  <si>
    <t>НОВАЯ РОССИЙСКАЯ ЭНЦИКЛОПЕДИЯ: ТОМ 9(2): ЛА-ГРАНД-МОТ - ЛОНГФЕЛЛО</t>
  </si>
  <si>
    <t>978-5-94802-044-0</t>
  </si>
  <si>
    <t>079050.16.01</t>
  </si>
  <si>
    <t>Общероссийский классификатор профессий рабочих...: Справ. - 3 изд. - М.:НИЦ ИНФРА-М,2023-249с.(П)</t>
  </si>
  <si>
    <t>ОБЩЕРОССИЙСКИЙ КЛАССИФИКАТОР ПРОФЕССИЙ РАБОЧИХ, ДОЛЖНОСТЕЙ СЛУЖАЩИХ И ТАРИФНЫХ РАЗРЯДОВ, ИЗД.3</t>
  </si>
  <si>
    <t>Без автора</t>
  </si>
  <si>
    <t>978-5-16-006595-3</t>
  </si>
  <si>
    <t>38.03.01, 38.03.03, 38.03.04, 40.02.02, 40.02.04, 40.03.01, 41.03.06, 44.03.05, 46.03.02</t>
  </si>
  <si>
    <t>0313</t>
  </si>
  <si>
    <t>489200.09.01</t>
  </si>
  <si>
    <t>Педагогический словарь: Словарь / И.П.Андриади - М.:НИЦ ИНФРА-М,2024-224с.(Б-ка.сл."Инфра-М")(П)</t>
  </si>
  <si>
    <t>ПЕДАГОГИЧЕСКИЙ СЛОВАРЬ</t>
  </si>
  <si>
    <t>Андриади И.П., Темина С.Ю.</t>
  </si>
  <si>
    <t>978-5-16-011752-2</t>
  </si>
  <si>
    <t>44.03.01, 44.03.02, 44.03.05, 44.04.01, 44.04.02, 44.05.01</t>
  </si>
  <si>
    <t>Московский городской педагогический университет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</si>
  <si>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</si>
  <si>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</si>
  <si>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</si>
  <si>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</si>
  <si>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978-5-16-018185-1</t>
  </si>
  <si>
    <t>Строительство</t>
  </si>
  <si>
    <t>08.02.01, 08.02.02, 08.03.01, 08.04.01, 08.05.01, 08.05.02, 08.05.03, 08.06.01</t>
  </si>
  <si>
    <t>Московский энергетический институт</t>
  </si>
  <si>
    <t>0123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</si>
  <si>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</si>
  <si>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</si>
  <si>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</si>
  <si>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</si>
  <si>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</si>
  <si>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</si>
  <si>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</si>
  <si>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</si>
  <si>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</si>
  <si>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098950.09.01</t>
  </si>
  <si>
    <t>Подготовка рукописи к изданию: Сл.-справ. / Е.Б.Егорова - 2 изд. - М.:Вуз.уч., НИЦ ИНФРА-М,2024-160 с.(О)</t>
  </si>
  <si>
    <t>ПОДГОТОВКА РУКОПИСИ К ИЗДАНИЮ, ИЗД.2</t>
  </si>
  <si>
    <t>Егорова Е.Б.</t>
  </si>
  <si>
    <t>978-5-9558-0474-3</t>
  </si>
  <si>
    <t>42.03.03, 42.04.03</t>
  </si>
  <si>
    <t>0216</t>
  </si>
  <si>
    <t>054790.10.01</t>
  </si>
  <si>
    <t>Правила русской орфографии и пунктуации - 2 изд. - М.:ИЦ РИОР,НИЦ ИНФРА-М,2022 - 98 с.(О)</t>
  </si>
  <si>
    <t>ПРАВИЛА РУССКОЙ ОРФОГРАФИИ И ПУНКТУАЦИИ, ИЗД.2</t>
  </si>
  <si>
    <t>ИЦ РИОР</t>
  </si>
  <si>
    <t>978-5-369-00738-9</t>
  </si>
  <si>
    <t>31.02.01, 45.03.01</t>
  </si>
  <si>
    <t>0219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</si>
  <si>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</si>
  <si>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</si>
  <si>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</si>
  <si>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</si>
  <si>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</si>
  <si>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43.03.01, 43.03.02, 43.03.03, 43.04.01, 43.04.02, 43.04.03</t>
  </si>
  <si>
    <t>481650.09.01</t>
  </si>
  <si>
    <t>Словарь аббревиатур и акронимов рус. яз. / И.А.Елисеев - М.:НИЦ ИНФРА-М,2023-718 с.(Б-ка сл."ИНФРА-М")(П)</t>
  </si>
  <si>
    <t>СЛОВАРЬ АББРЕВИАТУР И АКРОНИМОВ РУССКОГО ЯЗЫКА</t>
  </si>
  <si>
    <t>Елисеев И.А.</t>
  </si>
  <si>
    <t>978-5-16-010420-1</t>
  </si>
  <si>
    <t>45.03.01, 45.03.02</t>
  </si>
  <si>
    <t>415950.05.01</t>
  </si>
  <si>
    <t>Словарь аббревиатур испан. яз./ И.А.Елисеев-М.:НИЦ ИНФРА-М,2020-160с(Б-ка малых слов. "ИНФРА-М")(О)</t>
  </si>
  <si>
    <t>СЛОВАРЬ АББРЕВИАТУР ИСПАНСКОГО ЯЗЫКА</t>
  </si>
  <si>
    <t>Елисеев И. А.</t>
  </si>
  <si>
    <t>978-5-16-006453-6</t>
  </si>
  <si>
    <t>45.03.02, 45.04.02, 45.05.01</t>
  </si>
  <si>
    <t>764292.02.01</t>
  </si>
  <si>
    <t>Словарь диалектных слов в романе М. А. Шолохова "Тихий Дон" / В.Г.Маслов-М.:НИЦ ИНФРА-М,2024.-176 с.(П)</t>
  </si>
  <si>
    <t>СЛОВАРЬ ДИАЛЕКТНЫХ СЛОВ В РОМАНЕ М. А. ШОЛОХОВА "ТИХИЙ ДОН"</t>
  </si>
  <si>
    <t>Маслов В.Г., Маслов Д.Я., Мохова Е.М.</t>
  </si>
  <si>
    <t>978-5-16-017230-9</t>
  </si>
  <si>
    <t>45.03.01, 45.03.02, 45.03.03, 45.04.01, 45.04.02, 45.04.04, 45.06.01</t>
  </si>
  <si>
    <t>Ивановский государственный университет</t>
  </si>
  <si>
    <t>098050.09.01</t>
  </si>
  <si>
    <t>Словарь терминов по акушерству, гинекол..: Сл. / Г.Д.Некрасов-М.:Форум, НИЦ ИНФРА-М,2023 -112с.(О)</t>
  </si>
  <si>
    <t>СЛОВАРЬ ТЕРМИНОВ ПО АКУШЕРСТВУ, ГИНЕКОЛОГИИ И БИОТЕХНИКЕ РАЗМНОЖЕНИЯ ЖИВОТНЫХ</t>
  </si>
  <si>
    <t>Некрасов Г. Д., Суманова И. А.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</si>
  <si>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</si>
  <si>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</si>
  <si>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</si>
  <si>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</si>
  <si>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Алтайский государственный аграрный университет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</si>
  <si>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</si>
  <si>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</si>
  <si>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</si>
  <si>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</si>
  <si>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</si>
  <si>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</si>
  <si>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405950.11.01</t>
  </si>
  <si>
    <t>Современный словарь по общественным наукам / О.Г.Данильян - М.:НИЦ ИНФРА-М,2024 - 314 с(П)</t>
  </si>
  <si>
    <t>СОВРЕМЕННЫЙ СЛОВАРЬ ПО ОБЩЕСТВЕННЫМ НАУКАМ</t>
  </si>
  <si>
    <t>Данильян О.Г.</t>
  </si>
  <si>
    <t>978-5-16-005612-8</t>
  </si>
  <si>
    <t>Общественные науки в целом</t>
  </si>
  <si>
    <t>Юридическая академия Украины им. Ярослава Мудрого</t>
  </si>
  <si>
    <t>109000.15.01</t>
  </si>
  <si>
    <t>Современный социоэкономич. словарь / Б.А. Райзберг. -ИНФРА-М, 2024. -629с.(Б-ка слов. "ИНФРА-М") (п)</t>
  </si>
  <si>
    <t>СОВРЕМЕННЫЙ СОЦИОЭКОНОМИЧЕСКИЙ СЛОВАРЬ</t>
  </si>
  <si>
    <t>Райзберг Б. А.</t>
  </si>
  <si>
    <t>978-5-16-003670-0</t>
  </si>
  <si>
    <t>38.03.01, 38.03.02, 39.03.01</t>
  </si>
  <si>
    <t>Московская Школа Экономики</t>
  </si>
  <si>
    <t>002238.25.01</t>
  </si>
  <si>
    <t>Современный эконом. словарь / Б.А.Райзберг - 6 изд. -М.:НИЦ ИНФРА-М,2024 -512с(Б-ка сл."ИНФРА-М")(П)</t>
  </si>
  <si>
    <t>СОВРЕМЕННЫЙ ЭКОНОМИЧЕСКИЙ СЛОВАРЬ, ИЗД.6</t>
  </si>
  <si>
    <t>Райзберг Б.А., Лозовский Л.Ш., Стародубцева Е.Б. и др.</t>
  </si>
  <si>
    <t>978-5-16-009966-8</t>
  </si>
  <si>
    <t>00.03.13, 00.05.13, 18.02.13, 38.03.01, 38.03.02, 38.03.03, 38.03.04, 38.03.05, 38.03.06, 38.03.07, 38.03.10, 38.04.08, 38.04.09, 38.05.01, 38.05.02</t>
  </si>
  <si>
    <t>0608</t>
  </si>
  <si>
    <t>485250.08.01</t>
  </si>
  <si>
    <t>Социальная работа: Сл. терминов / Е.Н.Приступа - М.:Форум, НИЦ ИНФРА-М,2023-232 с.(Б-ка сл. ИНФРА-М)(О)</t>
  </si>
  <si>
    <t>СОЦИАЛЬНАЯ РАБОТА: СЛОВАРЬ ТЕРМИНОВ</t>
  </si>
  <si>
    <t>Приступа Е.Н., Приступа Е.Н., Степичев П.А. и др.</t>
  </si>
  <si>
    <t>978-5-00091-764-0</t>
  </si>
  <si>
    <t>39.03.01, 39.03.02, 39.03.03, 39.04.01, 39.04.02, 39.04.03</t>
  </si>
  <si>
    <t>Рекомендовано в качестве учебного пособия для студентов высших учебных заведений, обучающихся по направлению подготовки 39.03.02 «Социальная работа» (квалификация (степень) «бакалавр»)</t>
  </si>
  <si>
    <t>Институт развития, здоровья и адаптации ребенка</t>
  </si>
  <si>
    <t>099000.08.01</t>
  </si>
  <si>
    <t>Социологический словарь / Г.В.Осипов - М.:НОРМА, НИЦ ИНФРА-М,2022 - 608 с.(П)</t>
  </si>
  <si>
    <t>СОЦИОЛОГИЧЕСКИЙ СЛОВАРЬ</t>
  </si>
  <si>
    <t>Осипов Г. В., Москвичев Л. Н.</t>
  </si>
  <si>
    <t>НОРМА</t>
  </si>
  <si>
    <t>978-5-91768-098-9</t>
  </si>
  <si>
    <t>646423.11.01</t>
  </si>
  <si>
    <t>Специальная и общая философия науки: Энц. словарь / В.А.Канке - М.:НИЦ ИНФРА-М,2024 - 630 с.(П)</t>
  </si>
  <si>
    <t>СПЕЦИАЛЬНАЯ И ОБЩАЯ ФИЛОСОФИЯ НАУКИ: ЭНЦИКЛОПЕДИЧЕСКИЙ СЛОВАРЬ</t>
  </si>
  <si>
    <t>Канке В.А.</t>
  </si>
  <si>
    <t>978-5-16-012809-2</t>
  </si>
  <si>
    <t>Философия</t>
  </si>
  <si>
    <t>44.00.00, 38.04.01, 38.04.02, 38.04.03, 38.04.04, 38.04.05, 40.04.01, 44.04.01, 44.04.02, 44.04.03, 44.04.04, 47.03.01, 47.04.01</t>
  </si>
  <si>
    <t>Национальный исследовательский ядерный университет "МИФИ"</t>
  </si>
  <si>
    <t>034250.20.01</t>
  </si>
  <si>
    <t>Справочник по доказ. в гражд. судопроизв. / И.В.Решетникова - 6 изд.-М.:Норма,НИЦ ИНФРА-М,2020-448с</t>
  </si>
  <si>
    <t>СПРАВОЧНИК ПО ДОКАЗЫВАНИЮ В ГРАЖДАНСКОМ СУДОПРОИЗВОДСТВЕ, ИЗД.6</t>
  </si>
  <si>
    <t>Решетникова И.В.</t>
  </si>
  <si>
    <t>978-5-91768-722-3</t>
  </si>
  <si>
    <t>40.02.04, 40.03.01, 40.04.01</t>
  </si>
  <si>
    <t>Уральский государственный юридический университет имени В.Ф. Яковлева</t>
  </si>
  <si>
    <t>0616</t>
  </si>
  <si>
    <t>034250.28.01</t>
  </si>
  <si>
    <t>Справочник по доказ. в гражд. судопроизв. / И.В.Решетникова - 7 изд.-М.:Норма,НИЦ ИНФРА-М,2024-472с.(П)</t>
  </si>
  <si>
    <t>СПРАВОЧНИК ПО ДОКАЗЫВАНИЮ В ГРАЖДАНСКОМ СУДОПРОИЗВОДСТВЕ, ИЗД.7</t>
  </si>
  <si>
    <t>Решетникова И.В., Закарлюка А.В., Звягинцева Л.М. и др.</t>
  </si>
  <si>
    <t>978-5-00156-077-7</t>
  </si>
  <si>
    <t>0720</t>
  </si>
  <si>
    <t>485200.15.01</t>
  </si>
  <si>
    <t>Справочник по доказыванию в адм. судопроизв. / И.В.Решетников - 2 изд.-М.:Юр.Норма, НИЦ ИНФРА-М,2023-160с.(П)</t>
  </si>
  <si>
    <t>СПРАВОЧНИК ПО ДОКАЗЫВАНИЮ В АДМИНИСТРАТИВНОМ СУДОПРОИЗВОДСТВЕ, ИЗД.2</t>
  </si>
  <si>
    <t>Решетникова И.В., Куликова М.А., Царегородцева Е.А.</t>
  </si>
  <si>
    <t>978-5-00156-060-9</t>
  </si>
  <si>
    <t>38.03.04, 40.02.02, 40.02.04, 40.03.01, 40.04.01, 40.06.01, 44.03.05</t>
  </si>
  <si>
    <t>0220</t>
  </si>
  <si>
    <t>485200.07.01</t>
  </si>
  <si>
    <t>Справочник по доказыванию в админ. судопроиз./И.В.Решетникова -М.:Юр.Норма, НИЦ ИНФРА-М,2019-128с(О)</t>
  </si>
  <si>
    <t>СПРАВОЧНИК ПО ДОКАЗЫВАНИЮ В АДМИНИСТРАТИВНОМ СУДОПРОИЗВОДСТВЕ</t>
  </si>
  <si>
    <t>978-5-91768-714-8</t>
  </si>
  <si>
    <t>718666.06.01</t>
  </si>
  <si>
    <t>Справочник по доказыванию в арбитраж. процес. / И.В.Решетникова - 2 изд.-М.:Юр. НОРМА, НИЦ ИНФРА-М,2023.-480 с.(П)</t>
  </si>
  <si>
    <t>СПРАВОЧНИК ПО ДОКАЗЫВАНИЮ В АРБИТРАЖНОМ ПРОЦЕССЕ, ИЗД.2</t>
  </si>
  <si>
    <t>Решетникова И.В., Куликова М.А., Вербенко Т.Л. и др.</t>
  </si>
  <si>
    <t>978-5-00156-225-2</t>
  </si>
  <si>
    <t>40.03.01, 40.04.01, 40.05.04, 40.06.01</t>
  </si>
  <si>
    <t>718666.04.01</t>
  </si>
  <si>
    <t>Справочник по доказыванию в арбитраж. процес. / И.В.Решетникова-М.:Юр.Норма, НИЦ ИНФРА-М,2021.-360 с.(П)</t>
  </si>
  <si>
    <t>СПРАВОЧНИК ПО ДОКАЗЫВАНИЮ В АРБИТРАЖНОМ ПРОЦЕССЕ</t>
  </si>
  <si>
    <t>978-5-00156-024-1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</si>
  <si>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</si>
  <si>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</si>
  <si>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</si>
  <si>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</si>
  <si>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978-5-16-010417-1</t>
  </si>
  <si>
    <t>Технические науки в целом</t>
  </si>
  <si>
    <t>00.02.31, 15.03.01, 15.03.02, 15.03.03, 15.03.04, 15.03.05, 15.03.06, 23.02.07</t>
  </si>
  <si>
    <t>1114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</si>
  <si>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</si>
  <si>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</si>
  <si>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</si>
  <si>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</si>
  <si>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978-5-16-012424-7</t>
  </si>
  <si>
    <t>38.03.01, 38.03.02, 38.03.03, 38.03.04, 38.03.05, 38.03.06, 38.04.01, 38.04.02, 38.04.03, 38.04.04, 38.04.05, 38.04.06, 38.04.08</t>
  </si>
  <si>
    <t>Российский экономический университет им. Г.В. Плеханова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</si>
  <si>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</si>
  <si>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</si>
  <si>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</si>
  <si>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</si>
  <si>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</si>
  <si>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</si>
  <si>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0223</t>
  </si>
  <si>
    <t>077160.08.01</t>
  </si>
  <si>
    <t>Справочное пос. по электрооборуд. и электроснаб. /В.П.Шеховцов -3изд -М:Форум,НИЦ ИНФРА-М, 2017-136с(ПО)</t>
  </si>
  <si>
    <t>СПРАВОЧНОЕ ПОСОБИЕ ПО ЭЛЕКТРООБОРУДОВАНИЮ И ЭЛЕКТРОСНАБЖЕНИЮ, ИЗД.3</t>
  </si>
  <si>
    <t>Шеховцов В.П.</t>
  </si>
  <si>
    <t>978-5-91134-923-3</t>
  </si>
  <si>
    <t>08.02.01, 13.02.07, 13.02.12, 13.02.13</t>
  </si>
  <si>
    <t>Допущено Министерством образования РФ для студентов учреждений среднего профессионального образования, обучающихся по специальности 1806 Техническая эксплуатация и обслуживание электрического и электромеханического оборудования</t>
  </si>
  <si>
    <t>0316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</si>
  <si>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</si>
  <si>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</si>
  <si>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</si>
  <si>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Маркова В. Д., Кузнецова С. А.</t>
  </si>
  <si>
    <t>978-5-16-009860-9</t>
  </si>
  <si>
    <t>38.03.02, 38.03.04, 38.04.02, 38.04.04, 38.04.08, 41.03.06, 44.03.05</t>
  </si>
  <si>
    <t>Институт экономики и организации промышленного производства Сибирского отделения Российской академии</t>
  </si>
  <si>
    <t>781791.01.01</t>
  </si>
  <si>
    <t>Судебная баллистика: рус.-англ. и англ.-рус. сл.: Словарь / А.В.Кокин-М.:НИЦ ИНФРА-М,2024.-486 с.(п)</t>
  </si>
  <si>
    <t>СУДЕБНАЯ БАЛЛИСТИКА: РУССКО-АНГЛИЙСКИЙ И АНГЛО-РУССКИЙ СЛОВАРЬ</t>
  </si>
  <si>
    <t>Кокин А.В.</t>
  </si>
  <si>
    <t>978-5-16-017798-4</t>
  </si>
  <si>
    <t>40.03.01, 40.04.01, 40.05.03</t>
  </si>
  <si>
    <t>Московский университет Министерства внутренних дел Российской Федерации им. В.Я. Кикотя</t>
  </si>
  <si>
    <t>068450.11.01</t>
  </si>
  <si>
    <t>Судебно-мед. экспертиза. Термины..: Сл. / И.В.Буромский - М.:Юр.Норма, НИЦ ИНФРА-М,2023 - 256 с(О)</t>
  </si>
  <si>
    <t>СУДЕБНО-МЕДИЦИНСКАЯ ЭКСПЕРТИЗА. ТЕРМИНЫ И ПОНЯТИЯ</t>
  </si>
  <si>
    <t>Буромский И.В., Клевно В.А., Пашинян Г.А.</t>
  </si>
  <si>
    <t>Словари для юристов-профессионалов</t>
  </si>
  <si>
    <t>978-5-91768-249-5</t>
  </si>
  <si>
    <t>31.05.01, 31.05.02, 31.05.03, 32.05.01, 33.05.01, 34.03.01, 40.03.01, 40.04.01</t>
  </si>
  <si>
    <t>Российский национальный исследовательский медицинский университет им. Н.И. Пирогова</t>
  </si>
  <si>
    <t>0106</t>
  </si>
  <si>
    <t>275600.05.01</t>
  </si>
  <si>
    <t>Судейское сообщество в России и других гос. СНГ / М.И.Клеандров-М:Юр.Норма, НИЦ ИНФРА-М,2019-256с(П)</t>
  </si>
  <si>
    <t>СУДЕЙСКОЕ СООБЩЕСТВО В РОССИИ И ДРУГИХ ГОСУДАРСТВАХ СНГ</t>
  </si>
  <si>
    <t>Клеандров М. И., Краснов Д. А.</t>
  </si>
  <si>
    <t>978-5-91768-488-8</t>
  </si>
  <si>
    <t>38.03.04, 40.02.02, 40.02.04, 40.03.01, 40.04.01, 40.05.01, 40.05.02, 40.05.03, 44.03.05</t>
  </si>
  <si>
    <t>773011.01.01</t>
  </si>
  <si>
    <t>Текстильные материалы: Терминологический сл.-справ./ А.В.Куличенко-М.:НИЦ ИНФРА-М,2024.-176 с.(п)</t>
  </si>
  <si>
    <t>ТЕКСТИЛЬНЫЕ МАТЕРИАЛЫ</t>
  </si>
  <si>
    <t>Куличенко А.В.</t>
  </si>
  <si>
    <t>978-5-16-017830-1</t>
  </si>
  <si>
    <t>29.03.01, 29.03.05, 29.04.01, 29.04.02, 29.04.05</t>
  </si>
  <si>
    <t>Санкт-Петербургский государственный университет промышленных технологий и дизайна</t>
  </si>
  <si>
    <t>Ноябрь, 2023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</si>
  <si>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</si>
  <si>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</si>
  <si>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</si>
  <si>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</si>
  <si>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</si>
  <si>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</si>
  <si>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0217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</si>
  <si>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</si>
  <si>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</si>
  <si>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</si>
  <si>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Жигун Л. А.</t>
  </si>
  <si>
    <t>978-5-16-005242-7</t>
  </si>
  <si>
    <t>35.02.12, 38.03.02, 38.04.02, 38.04.08, 41.03.06, 44.03.05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</si>
  <si>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</si>
  <si>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</si>
  <si>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</si>
  <si>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Янин Б.Т.</t>
  </si>
  <si>
    <t>978-5-16-006644-8</t>
  </si>
  <si>
    <t>05.03.01, 05.03.06, 05.04.01, 05.04.06, 06.03.01, 06.04.01</t>
  </si>
  <si>
    <t>Московский государственный университет им. М.В. Ломоносова, Геологический факультет</t>
  </si>
  <si>
    <t>0214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</si>
  <si>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</si>
  <si>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</si>
  <si>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</si>
  <si>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</si>
  <si>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</si>
  <si>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</si>
  <si>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649111.01.01</t>
  </si>
  <si>
    <t>Уголовное судопроизводство: Сл. / Под ред. Смолькова И.В.-М.:НИЦ ИНФРА-М,2024.-217 с..-(п)</t>
  </si>
  <si>
    <t>УГОЛОВНОЕ СУДОПРОИЗВОДСТВО</t>
  </si>
  <si>
    <t>Буфетова М.Ш., Дунаева М.С., Зеленская Т.В. и др.</t>
  </si>
  <si>
    <t>978-5-16-018265-0</t>
  </si>
  <si>
    <t>40.03.01, 40.04.01, 40.05.02, 40.05.04, 40.06.01</t>
  </si>
  <si>
    <t>Байкальский государственный университет</t>
  </si>
  <si>
    <t>Декабрь, 2023</t>
  </si>
  <si>
    <t>466050.08.01</t>
  </si>
  <si>
    <t>Управление шк.: организац.и псих.-педагог.аспекты:Слов./А.М.Моисеев-М.:Вуз.уч.,НИЦ ИНФРА-М,2024-227с(П)</t>
  </si>
  <si>
    <t>УПРАВЛЕНИЕ ШКОЛОЙ: ОРГАНИЗАЦИОННЫЕ И ПСИХОЛОГО-ПЕДАГОГИЧЕСКИЕ АСПЕКТЫ</t>
  </si>
  <si>
    <t>Моисеев А.М., Хван А.А., Капто А.Е. и др.</t>
  </si>
  <si>
    <t>978-5-9558-0368-5</t>
  </si>
  <si>
    <t>44.03.01, 44.03.02, 44.04.01, 44.04.02, 44.04.04, 44.06.01, 44.07.01</t>
  </si>
  <si>
    <t>Рекомендовано УМО в области подготовки педагогических кадров и УМО по психолого-педагогическому образованию в качестве учебного пособия для студентов вузов, обучающихся по направлениям 44.03.01 (050100) «Педагогическое образование» и 44.03.02 (050400</t>
  </si>
  <si>
    <t>654642.08.01</t>
  </si>
  <si>
    <t>Философия политики и права: Энц. сл. / Под ред. Никандрова А.В.-М.:НИЦ ИНФРА-М,2024-551с.(Б-ка сл. ИНФРА-М)(П)</t>
  </si>
  <si>
    <t>ФИЛОСОФИЯ ПОЛИТИКИ И ПРАВА: ЭНЦИКЛОПЕДИЧЕСКИЙ СЛОВАРЬ</t>
  </si>
  <si>
    <t>Аласания К.Ю., Аношкин П.П., Антонова В.Н. и др.</t>
  </si>
  <si>
    <t>978-5-16-012922-8</t>
  </si>
  <si>
    <t>41.03.06, 41.04.04, 47.04.01</t>
  </si>
  <si>
    <t>Московский государственный университет им. М.В. Ломоносова, философский факультет</t>
  </si>
  <si>
    <t>155100.07.01</t>
  </si>
  <si>
    <t>Христианские писатели II-XV вв. Византия и латин. Запад: Сл.-справ. / Ю.В.Балакин - Форум,2024 - 576с. (П)</t>
  </si>
  <si>
    <t>ХРИСТИАНСКИЕ ПИСАТЕЛИ II-XV ВЕКОВ. ВИЗАНТИЯ И ЛАТИНСКИЙ ЗАПАД</t>
  </si>
  <si>
    <t>Балакин Ю. В.</t>
  </si>
  <si>
    <t>978-5-91134-497-9</t>
  </si>
  <si>
    <t>Религия. Теология</t>
  </si>
  <si>
    <t>Омский государственный университет им. Ф.М. Достоевского</t>
  </si>
  <si>
    <t>078000.11.01</t>
  </si>
  <si>
    <t>Экономика от "А" до "Я": Тематический справочник / Г.М.Гукасьян - М.:НИЦ ИНФРА-М,2024 - 480 с.(П)</t>
  </si>
  <si>
    <t>ЭКОНОМИКА ОТ "А" ДО "Я": ТЕМАТИЧЕСКИЙ СПРАВОЧНИК</t>
  </si>
  <si>
    <t>Гукасьян Г. М.</t>
  </si>
  <si>
    <t>978-5-16-012527-5</t>
  </si>
  <si>
    <t>00.03.13, 00.05.13</t>
  </si>
  <si>
    <t>Санкт-Петербургский государственный экономический университет</t>
  </si>
  <si>
    <t>776798.02.01</t>
  </si>
  <si>
    <t>Экстремизм: теория и противодействие: Сл.-справ. / В.О.Давыдов-М.:НИЦ ИНФРА-М,2023.-323 с.(п)</t>
  </si>
  <si>
    <t>ЭКСТРЕМИЗМ: ТЕОРИЯ И ПРОТИВОДЕЙСТВИЕ</t>
  </si>
  <si>
    <t>Давыдов В.О.</t>
  </si>
  <si>
    <t>978-5-16-017775-5</t>
  </si>
  <si>
    <t>40.03.01, 40.04.01, 40.05.01, 40.05.02, 40.05.03, 40.05.04, 40.06.01</t>
  </si>
  <si>
    <t>Тульский государственный университет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</si>
  <si>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</si>
  <si>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</si>
  <si>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</si>
  <si>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</si>
  <si>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</si>
  <si>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23.03.01, 23.03.02, 23.03.03, 23.04.02</t>
  </si>
  <si>
    <t>МИРЭА - Российский технологический университет</t>
  </si>
  <si>
    <t>ОБЩИЕ ДИСЦИПЛИНЫ ДЛЯ ВСЕХ СПЕЦИАЛЬНОСТЕЙ</t>
  </si>
  <si>
    <t>00.02.02</t>
  </si>
  <si>
    <t>Иностранный язык</t>
  </si>
  <si>
    <t>Физика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</si>
  <si>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</si>
  <si>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</si>
  <si>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</si>
  <si>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</si>
  <si>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00.03.02</t>
  </si>
  <si>
    <t>00.03.04</t>
  </si>
  <si>
    <t>История</t>
  </si>
  <si>
    <t>00.03.05</t>
  </si>
  <si>
    <t>Культурология</t>
  </si>
  <si>
    <t>00.03.07</t>
  </si>
  <si>
    <t>Политология</t>
  </si>
  <si>
    <t>00.03.10</t>
  </si>
  <si>
    <t>Социология</t>
  </si>
  <si>
    <t>00.03.11</t>
  </si>
  <si>
    <t>00.03.12</t>
  </si>
  <si>
    <t>Экология</t>
  </si>
  <si>
    <t>00.03.13</t>
  </si>
  <si>
    <t>Экономика</t>
  </si>
  <si>
    <t>00.03.16</t>
  </si>
  <si>
    <t>Основы научных исследований</t>
  </si>
  <si>
    <t>00.05.02</t>
  </si>
  <si>
    <t>00.05.04</t>
  </si>
  <si>
    <t>00.05.05</t>
  </si>
  <si>
    <t>00.05.07</t>
  </si>
  <si>
    <t>00.05.08</t>
  </si>
  <si>
    <t>Правоведение</t>
  </si>
  <si>
    <t>00.05.10</t>
  </si>
  <si>
    <t>00.05.11</t>
  </si>
  <si>
    <t>00.05.12</t>
  </si>
  <si>
    <t>00.05.13</t>
  </si>
  <si>
    <t>00.05.16</t>
  </si>
  <si>
    <t>03.00.00</t>
  </si>
  <si>
    <t>ФИЗИКА И АСТРОНОМИЯ</t>
  </si>
  <si>
    <t>03.03.01</t>
  </si>
  <si>
    <t>Прикладные математика и физика</t>
  </si>
  <si>
    <t>03.03.02</t>
  </si>
  <si>
    <t>Прикладная математика и информатика</t>
  </si>
  <si>
    <t>03.03.03</t>
  </si>
  <si>
    <t>Механика и математическое моделирование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</si>
  <si>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</si>
  <si>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</si>
  <si>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</si>
  <si>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</si>
  <si>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</si>
  <si>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</si>
  <si>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</si>
  <si>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</si>
  <si>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</si>
  <si>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</si>
  <si>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</si>
  <si>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</si>
  <si>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</si>
  <si>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</si>
  <si>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</si>
  <si>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</si>
  <si>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</si>
  <si>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</si>
  <si>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</si>
  <si>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</si>
  <si>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</si>
  <si>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</si>
  <si>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</si>
  <si>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</si>
  <si>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</si>
  <si>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</si>
  <si>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</si>
  <si>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</si>
  <si>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08.00.00</t>
  </si>
  <si>
    <t>ТЕХНИКА И ТЕХНОЛОГИИ СТРОИТЕЛЬСТВА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</si>
  <si>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</si>
  <si>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</si>
  <si>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</si>
  <si>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</si>
  <si>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</si>
  <si>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08.02.09</t>
  </si>
  <si>
    <t>Монтаж, наладка и эксплуатация электрооборудования промышленных и гражданских зданий</t>
  </si>
  <si>
    <t>08.03.01</t>
  </si>
  <si>
    <t>08.04.01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</si>
  <si>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</si>
  <si>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</si>
  <si>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</si>
  <si>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</si>
  <si>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</si>
  <si>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</si>
  <si>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</si>
  <si>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</si>
  <si>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11.00.00</t>
  </si>
  <si>
    <t>ЭЛЕКТРОНИКА, РАДИОТЕХНИКА И СИСТЕМЫ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</si>
  <si>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</si>
  <si>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</si>
  <si>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</si>
  <si>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</si>
  <si>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11.02.14</t>
  </si>
  <si>
    <t>Электронные приборы и устройства</t>
  </si>
  <si>
    <t>11.02.16</t>
  </si>
  <si>
    <t>Монтаж, техническое обслуживание и ремонт электронных приборов и устройств</t>
  </si>
  <si>
    <t>12.00.00</t>
  </si>
  <si>
    <t>ФОТОНИКА, ПРИБОРОСТРОЕНИЕ, ОПТИЧЕСКИЕ И БИОТЕХНИЧЕСКИЕ СИСТЕМЫ И ТЕХНОЛОГИИ</t>
  </si>
  <si>
    <t>12.02.04</t>
  </si>
  <si>
    <t>Электромеханические приборные устройства</t>
  </si>
  <si>
    <t>13.00.00</t>
  </si>
  <si>
    <t>ЭЛЕКТРО- И ТЕПЛОЭНЕРГЕТИКА</t>
  </si>
  <si>
    <t>13.01.10</t>
  </si>
  <si>
    <t>Электромонтер по ремонту и обслуживанию электрооборудования (по отраслям)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</si>
  <si>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</si>
  <si>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</si>
  <si>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</si>
  <si>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</si>
  <si>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</si>
  <si>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</si>
  <si>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15.00.00</t>
  </si>
  <si>
    <t>МАШИНОСТРОЕНИЕ</t>
  </si>
  <si>
    <t>15.02.16</t>
  </si>
  <si>
    <t>Технология машиностроения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</si>
  <si>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</si>
  <si>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</si>
  <si>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</si>
  <si>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</si>
  <si>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</si>
  <si>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</si>
  <si>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</si>
  <si>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</si>
  <si>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</si>
  <si>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</si>
  <si>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</si>
  <si>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</si>
  <si>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</si>
  <si>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</si>
  <si>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</si>
  <si>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</si>
  <si>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</si>
  <si>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</si>
  <si>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</si>
  <si>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</si>
  <si>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</si>
  <si>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</si>
  <si>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</si>
  <si>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</si>
  <si>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</si>
  <si>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</si>
  <si>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21.00.00</t>
  </si>
  <si>
    <t>ПРИКЛАДНАЯ ГЕОЛОГИЯ, ГОРНОЕ ДЕЛО, НЕФТЕГАЗОВОЕ ДЕЛО И ГЕОДЕЗИЯ</t>
  </si>
  <si>
    <t>21.05.02</t>
  </si>
  <si>
    <t>Прикладная геология</t>
  </si>
  <si>
    <t>21.05.03</t>
  </si>
  <si>
    <t>Технология геологической разведки</t>
  </si>
  <si>
    <t>23.00.00</t>
  </si>
  <si>
    <t>ТЕХНИКА И ТЕХНОЛОГИИ НАЗЕМНОГО ТРАНСПОРТА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</si>
  <si>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</si>
  <si>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</si>
  <si>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</si>
  <si>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</si>
  <si>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</si>
  <si>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</si>
  <si>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</si>
  <si>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</si>
  <si>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</si>
  <si>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</si>
  <si>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</si>
  <si>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</si>
  <si>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</si>
  <si>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23.06.01</t>
  </si>
  <si>
    <t>Техника и технологии наземного транспорта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</si>
  <si>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</si>
  <si>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</si>
  <si>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</si>
  <si>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</si>
  <si>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29.03.05</t>
  </si>
  <si>
    <t>Конструирование изделий легкой промышленности</t>
  </si>
  <si>
    <t>29.04.01</t>
  </si>
  <si>
    <t>29.04.02</t>
  </si>
  <si>
    <t>Технологии и проектирование техстильных изделий</t>
  </si>
  <si>
    <t>29.04.05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</si>
  <si>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</si>
  <si>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</si>
  <si>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</si>
  <si>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</si>
  <si>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</si>
  <si>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</si>
  <si>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</si>
  <si>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</si>
  <si>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</si>
  <si>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</si>
  <si>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</si>
  <si>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</si>
  <si>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</si>
  <si>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</si>
  <si>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</si>
  <si>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31.08.67</t>
  </si>
  <si>
    <t>Хирургия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</si>
  <si>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</si>
  <si>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</si>
  <si>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</si>
  <si>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</si>
  <si>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</si>
  <si>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</si>
  <si>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33.05.01</t>
  </si>
  <si>
    <t>Фармация</t>
  </si>
  <si>
    <t>34.00.00</t>
  </si>
  <si>
    <t>СЕСТРИНСКОЕ ДЕЛО</t>
  </si>
  <si>
    <t>34.03.01</t>
  </si>
  <si>
    <t>Сестринское дело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</si>
  <si>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</si>
  <si>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</si>
  <si>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</si>
  <si>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</si>
  <si>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35.02.12</t>
  </si>
  <si>
    <t>Садово-парковое и ландшафтное строительство</t>
  </si>
  <si>
    <t>35.03.03</t>
  </si>
  <si>
    <t>Агрохимия и агропочвоведение</t>
  </si>
  <si>
    <t>35.03.04</t>
  </si>
  <si>
    <t>Агрономия</t>
  </si>
  <si>
    <t>35.04.03</t>
  </si>
  <si>
    <t>35.04.04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</si>
  <si>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</si>
  <si>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</si>
  <si>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</si>
  <si>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</si>
  <si>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</si>
  <si>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</si>
  <si>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</si>
  <si>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</si>
  <si>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</si>
  <si>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</si>
  <si>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</si>
  <si>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</si>
  <si>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</si>
  <si>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</si>
  <si>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</si>
  <si>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</si>
  <si>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</si>
  <si>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</si>
  <si>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</si>
  <si>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</si>
  <si>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</si>
  <si>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</si>
  <si>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</si>
  <si>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</si>
  <si>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</si>
  <si>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</si>
  <si>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</si>
  <si>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</si>
  <si>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</si>
  <si>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</si>
  <si>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</si>
  <si>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</si>
  <si>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</si>
  <si>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</si>
  <si>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</si>
  <si>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</si>
  <si>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</si>
  <si>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</si>
  <si>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</si>
  <si>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</si>
  <si>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</si>
  <si>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</si>
  <si>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</si>
  <si>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</si>
  <si>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</si>
  <si>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</si>
  <si>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</si>
  <si>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</si>
  <si>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</si>
  <si>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</si>
  <si>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</si>
  <si>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</si>
  <si>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</si>
  <si>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</si>
  <si>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</si>
  <si>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</si>
  <si>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</si>
  <si>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</si>
  <si>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</si>
  <si>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</si>
  <si>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</si>
  <si>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</si>
  <si>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</si>
  <si>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</si>
  <si>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</si>
  <si>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</si>
  <si>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</si>
  <si>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</si>
  <si>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</si>
  <si>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</si>
  <si>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</si>
  <si>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</si>
  <si>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</si>
  <si>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</si>
  <si>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</si>
  <si>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</si>
  <si>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</si>
  <si>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</si>
  <si>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</si>
  <si>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</si>
  <si>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</si>
  <si>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</si>
  <si>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</si>
  <si>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</si>
  <si>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</si>
  <si>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</si>
  <si>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</si>
  <si>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</si>
  <si>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</si>
  <si>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</si>
  <si>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</si>
  <si>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</si>
  <si>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</si>
  <si>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</si>
  <si>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</si>
  <si>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</si>
  <si>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</si>
  <si>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</si>
  <si>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</si>
  <si>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</si>
  <si>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</si>
  <si>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</si>
  <si>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</si>
  <si>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</si>
  <si>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</si>
  <si>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</si>
  <si>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</si>
  <si>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</si>
  <si>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</si>
  <si>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</si>
  <si>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42.04.02</t>
  </si>
  <si>
    <t>42.04.03</t>
  </si>
  <si>
    <t>42.04.04</t>
  </si>
  <si>
    <t>42.04.05</t>
  </si>
  <si>
    <t>43.00.00</t>
  </si>
  <si>
    <t>СЕРВИС И ТУРИЗМ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</si>
  <si>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</si>
  <si>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</si>
  <si>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</si>
  <si>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</si>
  <si>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</si>
  <si>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</si>
  <si>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</si>
  <si>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</si>
  <si>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</si>
  <si>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</si>
  <si>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</si>
  <si>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</si>
  <si>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</si>
  <si>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</si>
  <si>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</si>
  <si>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</si>
  <si>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</si>
  <si>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</si>
  <si>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</si>
  <si>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</si>
  <si>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</si>
  <si>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</si>
  <si>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</si>
  <si>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Профессиональное обучение (по отраслям)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</si>
  <si>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</si>
  <si>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</si>
  <si>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</si>
  <si>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</si>
  <si>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</si>
  <si>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</si>
  <si>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</si>
  <si>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</si>
  <si>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</si>
  <si>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</si>
  <si>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</si>
  <si>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</si>
  <si>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</si>
  <si>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</si>
  <si>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</si>
  <si>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</si>
  <si>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</si>
  <si>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45.04.04</t>
  </si>
  <si>
    <t>45.05.01</t>
  </si>
  <si>
    <t>Перевод и переводоведение</t>
  </si>
  <si>
    <t>45.06.01</t>
  </si>
  <si>
    <t>Языкознание и литературоведение</t>
  </si>
  <si>
    <t>46.00.00</t>
  </si>
  <si>
    <t>ИСТОРИЯ И АРХЕОЛОГИЯ</t>
  </si>
  <si>
    <t>46.03.01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</si>
  <si>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</si>
  <si>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</si>
  <si>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</si>
  <si>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</si>
  <si>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</si>
  <si>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</si>
  <si>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47.04.01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</si>
  <si>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</si>
  <si>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</si>
  <si>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</si>
  <si>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</si>
  <si>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</si>
  <si>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</si>
  <si>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49.04.01</t>
  </si>
  <si>
    <t>51.00.00</t>
  </si>
  <si>
    <t>КУЛЬТУРОВЕДЕНИЕ И СОЦИОКУЛЬТУРНЫЕ ПРОЕКТЫ</t>
  </si>
  <si>
    <t>51.03.01</t>
  </si>
  <si>
    <t>51.03.06</t>
  </si>
  <si>
    <t>Библиотечно-информационная деятельность</t>
  </si>
  <si>
    <t>51.04.01</t>
  </si>
  <si>
    <t>51.04.06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</si>
</sst>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8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564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97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HYPERLINK("https://media.infra-m.ru/1891/1891780/cover/1891780.jpg", "Обложка")</f>
        <v>Обложка</v>
      </c>
      <c r="V8" s="27" t="str">
        <f>HYPERLINK("https://znanium.ru/catalog/product/1891780",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1644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304</v>
      </c>
      <c r="L9" s="9">
        <v>2023</v>
      </c>
      <c r="M9" s="8" t="s">
        <v>54</v>
      </c>
      <c r="N9" s="8" t="s">
        <v>55</v>
      </c>
      <c r="O9" s="8" t="s">
        <v>56</v>
      </c>
      <c r="P9" s="6" t="s">
        <v>57</v>
      </c>
      <c r="Q9" s="8" t="s">
        <v>58</v>
      </c>
      <c r="R9" s="10" t="s">
        <v>59</v>
      </c>
      <c r="S9" s="11"/>
      <c r="T9" s="6"/>
      <c r="U9" s="27" t="str">
        <f>HYPERLINK("https://media.infra-m.ru/2024/2024014/cover/2024014.jpg", "Обложка")</f>
        <v>Обложка</v>
      </c>
      <c r="V9" s="27" t="str">
        <f>HYPERLINK("https://znanium.ru/catalog/product/2024014", "Ознакомиться")</f>
        <v>Ознакомиться</v>
      </c>
      <c r="W9" s="8" t="s">
        <v>60</v>
      </c>
      <c r="X9" s="6"/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2116.8000000000002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67</v>
      </c>
      <c r="I10" s="8"/>
      <c r="J10" s="9">
        <v>1</v>
      </c>
      <c r="K10" s="9">
        <v>288</v>
      </c>
      <c r="L10" s="9">
        <v>2024</v>
      </c>
      <c r="M10" s="8" t="s">
        <v>68</v>
      </c>
      <c r="N10" s="8" t="s">
        <v>55</v>
      </c>
      <c r="O10" s="8" t="s">
        <v>69</v>
      </c>
      <c r="P10" s="6" t="s">
        <v>57</v>
      </c>
      <c r="Q10" s="8" t="s">
        <v>70</v>
      </c>
      <c r="R10" s="10" t="s">
        <v>71</v>
      </c>
      <c r="S10" s="11"/>
      <c r="T10" s="6"/>
      <c r="U10" s="27" t="str">
        <f>HYPERLINK("https://media.infra-m.ru/2096/2096933/cover/2096933.jpg", "Обложка")</f>
        <v>Обложка</v>
      </c>
      <c r="V10" s="12"/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7">
        <v>712.8</v>
      </c>
      <c r="D11" s="8" t="s">
        <v>75</v>
      </c>
      <c r="E11" s="8" t="s">
        <v>76</v>
      </c>
      <c r="F11" s="8" t="s">
        <v>77</v>
      </c>
      <c r="G11" s="6" t="s">
        <v>37</v>
      </c>
      <c r="H11" s="6" t="s">
        <v>67</v>
      </c>
      <c r="I11" s="8"/>
      <c r="J11" s="9">
        <v>1</v>
      </c>
      <c r="K11" s="9">
        <v>112</v>
      </c>
      <c r="L11" s="9">
        <v>2023</v>
      </c>
      <c r="M11" s="8" t="s">
        <v>78</v>
      </c>
      <c r="N11" s="8" t="s">
        <v>79</v>
      </c>
      <c r="O11" s="8" t="s">
        <v>80</v>
      </c>
      <c r="P11" s="6" t="s">
        <v>81</v>
      </c>
      <c r="Q11" s="8" t="s">
        <v>70</v>
      </c>
      <c r="R11" s="10" t="s">
        <v>82</v>
      </c>
      <c r="S11" s="11"/>
      <c r="T11" s="6"/>
      <c r="U11" s="27" t="str">
        <f>HYPERLINK("https://media.infra-m.ru/2126/2126585/cover/2126585.jpg", "Обложка")</f>
        <v>Обложка</v>
      </c>
      <c r="V11" s="27" t="str">
        <f>HYPERLINK("https://znanium.ru/catalog/product/2125533",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1752</v>
      </c>
      <c r="D12" s="8" t="s">
        <v>86</v>
      </c>
      <c r="E12" s="8" t="s">
        <v>87</v>
      </c>
      <c r="F12" s="8" t="s">
        <v>88</v>
      </c>
      <c r="G12" s="6" t="s">
        <v>52</v>
      </c>
      <c r="H12" s="6" t="s">
        <v>38</v>
      </c>
      <c r="I12" s="8" t="s">
        <v>89</v>
      </c>
      <c r="J12" s="9">
        <v>1</v>
      </c>
      <c r="K12" s="9">
        <v>249</v>
      </c>
      <c r="L12" s="9">
        <v>2023</v>
      </c>
      <c r="M12" s="8" t="s">
        <v>90</v>
      </c>
      <c r="N12" s="8" t="s">
        <v>41</v>
      </c>
      <c r="O12" s="8" t="s">
        <v>42</v>
      </c>
      <c r="P12" s="6" t="s">
        <v>81</v>
      </c>
      <c r="Q12" s="8" t="s">
        <v>70</v>
      </c>
      <c r="R12" s="10" t="s">
        <v>91</v>
      </c>
      <c r="S12" s="11"/>
      <c r="T12" s="6"/>
      <c r="U12" s="27" t="str">
        <f>HYPERLINK("https://media.infra-m.ru/1915/1915318/cover/1915318.jpg", "Обложка")</f>
        <v>Обложка</v>
      </c>
      <c r="V12" s="27" t="str">
        <f>HYPERLINK("https://znanium.ru/catalog/product/1915318", "Ознакомиться")</f>
        <v>Ознакомиться</v>
      </c>
      <c r="W12" s="8" t="s">
        <v>92</v>
      </c>
      <c r="X12" s="6"/>
      <c r="Y12" s="6"/>
      <c r="Z12" s="6"/>
      <c r="AA12" s="6" t="s">
        <v>93</v>
      </c>
    </row>
    <row r="13" spans="1:27" s="4" customFormat="1" ht="51.95" customHeight="1">
      <c r="A13" s="5">
        <v>0</v>
      </c>
      <c r="B13" s="6" t="s">
        <v>94</v>
      </c>
      <c r="C13" s="13">
        <v>1284</v>
      </c>
      <c r="D13" s="8" t="s">
        <v>95</v>
      </c>
      <c r="E13" s="8" t="s">
        <v>96</v>
      </c>
      <c r="F13" s="8" t="s">
        <v>97</v>
      </c>
      <c r="G13" s="6" t="s">
        <v>52</v>
      </c>
      <c r="H13" s="6" t="s">
        <v>38</v>
      </c>
      <c r="I13" s="8" t="s">
        <v>98</v>
      </c>
      <c r="J13" s="9">
        <v>1</v>
      </c>
      <c r="K13" s="9">
        <v>238</v>
      </c>
      <c r="L13" s="9">
        <v>2023</v>
      </c>
      <c r="M13" s="8" t="s">
        <v>99</v>
      </c>
      <c r="N13" s="8" t="s">
        <v>41</v>
      </c>
      <c r="O13" s="8" t="s">
        <v>42</v>
      </c>
      <c r="P13" s="6" t="s">
        <v>81</v>
      </c>
      <c r="Q13" s="8" t="s">
        <v>70</v>
      </c>
      <c r="R13" s="10" t="s">
        <v>100</v>
      </c>
      <c r="S13" s="11"/>
      <c r="T13" s="6"/>
      <c r="U13" s="27" t="str">
        <f>HYPERLINK("https://media.infra-m.ru/1859/1859803/cover/1859803.jpg", "Обложка")</f>
        <v>Обложка</v>
      </c>
      <c r="V13" s="27" t="str">
        <f>HYPERLINK("https://znanium.ru/catalog/product/1859803", "Ознакомиться")</f>
        <v>Ознакомиться</v>
      </c>
      <c r="W13" s="8" t="s">
        <v>101</v>
      </c>
      <c r="X13" s="6"/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7">
        <v>936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38</v>
      </c>
      <c r="I14" s="8" t="s">
        <v>107</v>
      </c>
      <c r="J14" s="9">
        <v>1</v>
      </c>
      <c r="K14" s="9">
        <v>160</v>
      </c>
      <c r="L14" s="9">
        <v>2024</v>
      </c>
      <c r="M14" s="8" t="s">
        <v>108</v>
      </c>
      <c r="N14" s="8" t="s">
        <v>79</v>
      </c>
      <c r="O14" s="8" t="s">
        <v>109</v>
      </c>
      <c r="P14" s="6" t="s">
        <v>110</v>
      </c>
      <c r="Q14" s="8" t="s">
        <v>70</v>
      </c>
      <c r="R14" s="10" t="s">
        <v>111</v>
      </c>
      <c r="S14" s="11"/>
      <c r="T14" s="6"/>
      <c r="U14" s="27" t="str">
        <f>HYPERLINK("https://media.infra-m.ru/2093/2093943/cover/2093943.jpg", "Обложка")</f>
        <v>Обложка</v>
      </c>
      <c r="V14" s="27" t="str">
        <f>HYPERLINK("https://znanium.ru/catalog/product/2093943", "Ознакомиться")</f>
        <v>Ознакомиться</v>
      </c>
      <c r="W14" s="8" t="s">
        <v>112</v>
      </c>
      <c r="X14" s="6"/>
      <c r="Y14" s="6"/>
      <c r="Z14" s="6"/>
      <c r="AA14" s="6" t="s">
        <v>113</v>
      </c>
    </row>
    <row r="15" spans="1:27" s="4" customFormat="1" ht="51.95" customHeight="1">
      <c r="A15" s="5">
        <v>0</v>
      </c>
      <c r="B15" s="6" t="s">
        <v>114</v>
      </c>
      <c r="C15" s="7">
        <v>436.8</v>
      </c>
      <c r="D15" s="8" t="s">
        <v>115</v>
      </c>
      <c r="E15" s="8" t="s">
        <v>116</v>
      </c>
      <c r="F15" s="8" t="s">
        <v>117</v>
      </c>
      <c r="G15" s="6" t="s">
        <v>37</v>
      </c>
      <c r="H15" s="6" t="s">
        <v>118</v>
      </c>
      <c r="I15" s="8"/>
      <c r="J15" s="9">
        <v>1</v>
      </c>
      <c r="K15" s="9">
        <v>72</v>
      </c>
      <c r="L15" s="9">
        <v>2024</v>
      </c>
      <c r="M15" s="8" t="s">
        <v>119</v>
      </c>
      <c r="N15" s="8" t="s">
        <v>41</v>
      </c>
      <c r="O15" s="8" t="s">
        <v>42</v>
      </c>
      <c r="P15" s="6" t="s">
        <v>57</v>
      </c>
      <c r="Q15" s="8" t="s">
        <v>58</v>
      </c>
      <c r="R15" s="10" t="s">
        <v>120</v>
      </c>
      <c r="S15" s="11"/>
      <c r="T15" s="6"/>
      <c r="U15" s="27" t="str">
        <f>HYPERLINK("https://media.infra-m.ru/2083/2083306/cover/2083306.jpg", "Обложка")</f>
        <v>Обложка</v>
      </c>
      <c r="V15" s="27" t="str">
        <f>HYPERLINK("https://znanium.ru/catalog/product/1010756", "Ознакомиться")</f>
        <v>Ознакомиться</v>
      </c>
      <c r="W15" s="8" t="s">
        <v>121</v>
      </c>
      <c r="X15" s="6"/>
      <c r="Y15" s="6"/>
      <c r="Z15" s="6"/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13">
        <v>2096.4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38</v>
      </c>
      <c r="I16" s="8" t="s">
        <v>89</v>
      </c>
      <c r="J16" s="9">
        <v>1</v>
      </c>
      <c r="K16" s="9">
        <v>388</v>
      </c>
      <c r="L16" s="9">
        <v>2024</v>
      </c>
      <c r="M16" s="8" t="s">
        <v>127</v>
      </c>
      <c r="N16" s="8" t="s">
        <v>128</v>
      </c>
      <c r="O16" s="8" t="s">
        <v>129</v>
      </c>
      <c r="P16" s="6" t="s">
        <v>130</v>
      </c>
      <c r="Q16" s="8" t="s">
        <v>44</v>
      </c>
      <c r="R16" s="10" t="s">
        <v>131</v>
      </c>
      <c r="S16" s="11" t="s">
        <v>132</v>
      </c>
      <c r="T16" s="6"/>
      <c r="U16" s="27" t="str">
        <f>HYPERLINK("https://media.infra-m.ru/2126/2126312/cover/2126312.jpg", "Обложка")</f>
        <v>Обложка</v>
      </c>
      <c r="V16" s="27" t="str">
        <f>HYPERLINK("https://znanium.ru/catalog/product/1181042", "Ознакомиться")</f>
        <v>Ознакомиться</v>
      </c>
      <c r="W16" s="8" t="s">
        <v>133</v>
      </c>
      <c r="X16" s="6"/>
      <c r="Y16" s="6"/>
      <c r="Z16" s="6"/>
      <c r="AA16" s="6" t="s">
        <v>93</v>
      </c>
    </row>
    <row r="17" spans="1:27" s="4" customFormat="1" ht="42" customHeight="1">
      <c r="A17" s="5">
        <v>0</v>
      </c>
      <c r="B17" s="6" t="s">
        <v>134</v>
      </c>
      <c r="C17" s="13">
        <v>2636.4</v>
      </c>
      <c r="D17" s="8" t="s">
        <v>135</v>
      </c>
      <c r="E17" s="8" t="s">
        <v>136</v>
      </c>
      <c r="F17" s="8" t="s">
        <v>137</v>
      </c>
      <c r="G17" s="6" t="s">
        <v>66</v>
      </c>
      <c r="H17" s="6" t="s">
        <v>38</v>
      </c>
      <c r="I17" s="8" t="s">
        <v>98</v>
      </c>
      <c r="J17" s="9">
        <v>1</v>
      </c>
      <c r="K17" s="9">
        <v>726</v>
      </c>
      <c r="L17" s="9">
        <v>2024</v>
      </c>
      <c r="M17" s="8" t="s">
        <v>138</v>
      </c>
      <c r="N17" s="8" t="s">
        <v>41</v>
      </c>
      <c r="O17" s="8" t="s">
        <v>42</v>
      </c>
      <c r="P17" s="6" t="s">
        <v>81</v>
      </c>
      <c r="Q17" s="8" t="s">
        <v>70</v>
      </c>
      <c r="R17" s="10" t="s">
        <v>139</v>
      </c>
      <c r="S17" s="11"/>
      <c r="T17" s="6"/>
      <c r="U17" s="27" t="str">
        <f>HYPERLINK("https://media.infra-m.ru/2149/2149738/cover/2149738.jpg", "Обложка")</f>
        <v>Обложка</v>
      </c>
      <c r="V17" s="27" t="str">
        <f>HYPERLINK("https://znanium.ru/catalog/product/1031524", "Ознакомиться")</f>
        <v>Ознакомиться</v>
      </c>
      <c r="W17" s="8" t="s">
        <v>140</v>
      </c>
      <c r="X17" s="6"/>
      <c r="Y17" s="6"/>
      <c r="Z17" s="6"/>
      <c r="AA17" s="6" t="s">
        <v>141</v>
      </c>
    </row>
    <row r="18" spans="1:27" s="4" customFormat="1" ht="44.1" customHeight="1">
      <c r="A18" s="5">
        <v>0</v>
      </c>
      <c r="B18" s="6" t="s">
        <v>142</v>
      </c>
      <c r="C18" s="13">
        <v>1824</v>
      </c>
      <c r="D18" s="8" t="s">
        <v>143</v>
      </c>
      <c r="E18" s="8" t="s">
        <v>144</v>
      </c>
      <c r="F18" s="8" t="s">
        <v>145</v>
      </c>
      <c r="G18" s="6" t="s">
        <v>52</v>
      </c>
      <c r="H18" s="6" t="s">
        <v>118</v>
      </c>
      <c r="I18" s="8"/>
      <c r="J18" s="9">
        <v>1</v>
      </c>
      <c r="K18" s="9">
        <v>336</v>
      </c>
      <c r="L18" s="9">
        <v>2023</v>
      </c>
      <c r="M18" s="8" t="s">
        <v>146</v>
      </c>
      <c r="N18" s="8" t="s">
        <v>79</v>
      </c>
      <c r="O18" s="8" t="s">
        <v>147</v>
      </c>
      <c r="P18" s="6" t="s">
        <v>43</v>
      </c>
      <c r="Q18" s="8" t="s">
        <v>58</v>
      </c>
      <c r="R18" s="10" t="s">
        <v>148</v>
      </c>
      <c r="S18" s="11"/>
      <c r="T18" s="6"/>
      <c r="U18" s="27" t="str">
        <f>HYPERLINK("https://media.infra-m.ru/1912/1912966/cover/1912966.jpg", "Обложка")</f>
        <v>Обложка</v>
      </c>
      <c r="V18" s="27" t="str">
        <f>HYPERLINK("https://znanium.ru/catalog/product/1239144", "Ознакомиться")</f>
        <v>Ознакомиться</v>
      </c>
      <c r="W18" s="8" t="s">
        <v>149</v>
      </c>
      <c r="X18" s="6"/>
      <c r="Y18" s="6"/>
      <c r="Z18" s="6"/>
      <c r="AA18" s="6" t="s">
        <v>150</v>
      </c>
    </row>
    <row r="19" spans="1:27" s="4" customFormat="1" ht="42" customHeight="1">
      <c r="A19" s="5">
        <v>0</v>
      </c>
      <c r="B19" s="6" t="s">
        <v>151</v>
      </c>
      <c r="C19" s="7">
        <v>636</v>
      </c>
      <c r="D19" s="8" t="s">
        <v>152</v>
      </c>
      <c r="E19" s="8" t="s">
        <v>153</v>
      </c>
      <c r="F19" s="8" t="s">
        <v>154</v>
      </c>
      <c r="G19" s="6" t="s">
        <v>37</v>
      </c>
      <c r="H19" s="6" t="s">
        <v>38</v>
      </c>
      <c r="I19" s="8" t="s">
        <v>107</v>
      </c>
      <c r="J19" s="9">
        <v>1</v>
      </c>
      <c r="K19" s="9">
        <v>110</v>
      </c>
      <c r="L19" s="9">
        <v>2024</v>
      </c>
      <c r="M19" s="8" t="s">
        <v>155</v>
      </c>
      <c r="N19" s="8" t="s">
        <v>55</v>
      </c>
      <c r="O19" s="8" t="s">
        <v>156</v>
      </c>
      <c r="P19" s="6" t="s">
        <v>81</v>
      </c>
      <c r="Q19" s="8" t="s">
        <v>70</v>
      </c>
      <c r="R19" s="10" t="s">
        <v>157</v>
      </c>
      <c r="S19" s="11"/>
      <c r="T19" s="6"/>
      <c r="U19" s="27" t="str">
        <f>HYPERLINK("https://media.infra-m.ru/2030/2030818/cover/2030818.jpg", "Обложка")</f>
        <v>Обложка</v>
      </c>
      <c r="V19" s="27" t="str">
        <f>HYPERLINK("https://znanium.ru/catalog/product/2030818", "Ознакомиться")</f>
        <v>Ознакомиться</v>
      </c>
      <c r="W19" s="8" t="s">
        <v>158</v>
      </c>
      <c r="X19" s="6"/>
      <c r="Y19" s="6"/>
      <c r="Z19" s="6"/>
      <c r="AA19" s="6" t="s">
        <v>122</v>
      </c>
    </row>
    <row r="20" spans="1:27" s="4" customFormat="1" ht="51.95" customHeight="1">
      <c r="A20" s="5">
        <v>0</v>
      </c>
      <c r="B20" s="6" t="s">
        <v>159</v>
      </c>
      <c r="C20" s="13">
        <v>2028</v>
      </c>
      <c r="D20" s="8" t="s">
        <v>160</v>
      </c>
      <c r="E20" s="8" t="s">
        <v>161</v>
      </c>
      <c r="F20" s="8" t="s">
        <v>162</v>
      </c>
      <c r="G20" s="6" t="s">
        <v>52</v>
      </c>
      <c r="H20" s="6" t="s">
        <v>38</v>
      </c>
      <c r="I20" s="8" t="s">
        <v>39</v>
      </c>
      <c r="J20" s="9">
        <v>1</v>
      </c>
      <c r="K20" s="9">
        <v>366</v>
      </c>
      <c r="L20" s="9">
        <v>2023</v>
      </c>
      <c r="M20" s="8" t="s">
        <v>163</v>
      </c>
      <c r="N20" s="8" t="s">
        <v>55</v>
      </c>
      <c r="O20" s="8" t="s">
        <v>164</v>
      </c>
      <c r="P20" s="6" t="s">
        <v>57</v>
      </c>
      <c r="Q20" s="8" t="s">
        <v>70</v>
      </c>
      <c r="R20" s="10" t="s">
        <v>165</v>
      </c>
      <c r="S20" s="11" t="s">
        <v>166</v>
      </c>
      <c r="T20" s="6"/>
      <c r="U20" s="27" t="str">
        <f>HYPERLINK("https://media.infra-m.ru/2127/2127014/cover/2127014.jpg", "Обложка")</f>
        <v>Обложка</v>
      </c>
      <c r="V20" s="27" t="str">
        <f>HYPERLINK("https://znanium.ru/catalog/product/2127014", "Ознакомиться")</f>
        <v>Ознакомиться</v>
      </c>
      <c r="W20" s="8" t="s">
        <v>167</v>
      </c>
      <c r="X20" s="6"/>
      <c r="Y20" s="6"/>
      <c r="Z20" s="6"/>
      <c r="AA20" s="6" t="s">
        <v>113</v>
      </c>
    </row>
    <row r="21" spans="1:27" s="4" customFormat="1" ht="44.1" customHeight="1">
      <c r="A21" s="5">
        <v>0</v>
      </c>
      <c r="B21" s="6" t="s">
        <v>168</v>
      </c>
      <c r="C21" s="13">
        <v>1252.8</v>
      </c>
      <c r="D21" s="8" t="s">
        <v>169</v>
      </c>
      <c r="E21" s="8" t="s">
        <v>170</v>
      </c>
      <c r="F21" s="8" t="s">
        <v>171</v>
      </c>
      <c r="G21" s="6" t="s">
        <v>66</v>
      </c>
      <c r="H21" s="6" t="s">
        <v>38</v>
      </c>
      <c r="I21" s="8" t="s">
        <v>89</v>
      </c>
      <c r="J21" s="9">
        <v>1</v>
      </c>
      <c r="K21" s="9">
        <v>222</v>
      </c>
      <c r="L21" s="9">
        <v>2024</v>
      </c>
      <c r="M21" s="8" t="s">
        <v>172</v>
      </c>
      <c r="N21" s="8" t="s">
        <v>79</v>
      </c>
      <c r="O21" s="8" t="s">
        <v>147</v>
      </c>
      <c r="P21" s="6" t="s">
        <v>81</v>
      </c>
      <c r="Q21" s="8" t="s">
        <v>70</v>
      </c>
      <c r="R21" s="10" t="s">
        <v>173</v>
      </c>
      <c r="S21" s="11"/>
      <c r="T21" s="6"/>
      <c r="U21" s="27" t="str">
        <f>HYPERLINK("https://media.infra-m.ru/2107/2107315/cover/2107315.jpg", "Обложка")</f>
        <v>Обложка</v>
      </c>
      <c r="V21" s="27" t="str">
        <f>HYPERLINK("https://znanium.ru/catalog/product/1840478", "Ознакомиться")</f>
        <v>Ознакомиться</v>
      </c>
      <c r="W21" s="8" t="s">
        <v>174</v>
      </c>
      <c r="X21" s="6"/>
      <c r="Y21" s="6"/>
      <c r="Z21" s="6"/>
      <c r="AA21" s="6" t="s">
        <v>141</v>
      </c>
    </row>
    <row r="22" spans="1:27" s="4" customFormat="1" ht="51.95" customHeight="1">
      <c r="A22" s="5">
        <v>0</v>
      </c>
      <c r="B22" s="6" t="s">
        <v>175</v>
      </c>
      <c r="C22" s="13">
        <v>1428</v>
      </c>
      <c r="D22" s="8" t="s">
        <v>176</v>
      </c>
      <c r="E22" s="8" t="s">
        <v>177</v>
      </c>
      <c r="F22" s="8" t="s">
        <v>178</v>
      </c>
      <c r="G22" s="6" t="s">
        <v>52</v>
      </c>
      <c r="H22" s="6" t="s">
        <v>179</v>
      </c>
      <c r="I22" s="8" t="s">
        <v>180</v>
      </c>
      <c r="J22" s="9">
        <v>1</v>
      </c>
      <c r="K22" s="9">
        <v>252</v>
      </c>
      <c r="L22" s="9">
        <v>2024</v>
      </c>
      <c r="M22" s="8" t="s">
        <v>181</v>
      </c>
      <c r="N22" s="8" t="s">
        <v>128</v>
      </c>
      <c r="O22" s="8" t="s">
        <v>182</v>
      </c>
      <c r="P22" s="6" t="s">
        <v>57</v>
      </c>
      <c r="Q22" s="8" t="s">
        <v>183</v>
      </c>
      <c r="R22" s="10" t="s">
        <v>184</v>
      </c>
      <c r="S22" s="11" t="s">
        <v>185</v>
      </c>
      <c r="T22" s="6" t="s">
        <v>186</v>
      </c>
      <c r="U22" s="27" t="str">
        <f>HYPERLINK("https://media.infra-m.ru/2143/2143847/cover/2143847.jpg", "Обложка")</f>
        <v>Обложка</v>
      </c>
      <c r="V22" s="27" t="str">
        <f>HYPERLINK("https://znanium.ru/catalog/product/2143847", "Ознакомиться")</f>
        <v>Ознакомиться</v>
      </c>
      <c r="W22" s="8" t="s">
        <v>187</v>
      </c>
      <c r="X22" s="6"/>
      <c r="Y22" s="6"/>
      <c r="Z22" s="6" t="s">
        <v>188</v>
      </c>
      <c r="AA22" s="6" t="s">
        <v>150</v>
      </c>
    </row>
    <row r="23" spans="1:27" s="4" customFormat="1" ht="51.95" customHeight="1">
      <c r="A23" s="5">
        <v>0</v>
      </c>
      <c r="B23" s="6" t="s">
        <v>189</v>
      </c>
      <c r="C23" s="13">
        <v>1416</v>
      </c>
      <c r="D23" s="8" t="s">
        <v>190</v>
      </c>
      <c r="E23" s="8" t="s">
        <v>191</v>
      </c>
      <c r="F23" s="8" t="s">
        <v>178</v>
      </c>
      <c r="G23" s="6" t="s">
        <v>52</v>
      </c>
      <c r="H23" s="6" t="s">
        <v>179</v>
      </c>
      <c r="I23" s="8" t="s">
        <v>192</v>
      </c>
      <c r="J23" s="9">
        <v>1</v>
      </c>
      <c r="K23" s="9">
        <v>252</v>
      </c>
      <c r="L23" s="9">
        <v>2024</v>
      </c>
      <c r="M23" s="8" t="s">
        <v>193</v>
      </c>
      <c r="N23" s="8" t="s">
        <v>128</v>
      </c>
      <c r="O23" s="8" t="s">
        <v>182</v>
      </c>
      <c r="P23" s="6" t="s">
        <v>57</v>
      </c>
      <c r="Q23" s="8" t="s">
        <v>58</v>
      </c>
      <c r="R23" s="10" t="s">
        <v>194</v>
      </c>
      <c r="S23" s="11" t="s">
        <v>195</v>
      </c>
      <c r="T23" s="6" t="s">
        <v>186</v>
      </c>
      <c r="U23" s="27" t="str">
        <f>HYPERLINK("https://media.infra-m.ru/2094/2094477/cover/2094477.jpg", "Обложка")</f>
        <v>Обложка</v>
      </c>
      <c r="V23" s="27" t="str">
        <f>HYPERLINK("https://znanium.ru/catalog/product/2094477", "Ознакомиться")</f>
        <v>Ознакомиться</v>
      </c>
      <c r="W23" s="8" t="s">
        <v>187</v>
      </c>
      <c r="X23" s="6"/>
      <c r="Y23" s="6"/>
      <c r="Z23" s="6"/>
      <c r="AA23" s="6" t="s">
        <v>196</v>
      </c>
    </row>
    <row r="24" spans="1:27" s="4" customFormat="1" ht="42" customHeight="1">
      <c r="A24" s="5">
        <v>0</v>
      </c>
      <c r="B24" s="6" t="s">
        <v>197</v>
      </c>
      <c r="C24" s="13">
        <v>1348.8</v>
      </c>
      <c r="D24" s="8" t="s">
        <v>198</v>
      </c>
      <c r="E24" s="8" t="s">
        <v>199</v>
      </c>
      <c r="F24" s="8" t="s">
        <v>200</v>
      </c>
      <c r="G24" s="6" t="s">
        <v>52</v>
      </c>
      <c r="H24" s="6" t="s">
        <v>67</v>
      </c>
      <c r="I24" s="8" t="s">
        <v>180</v>
      </c>
      <c r="J24" s="9">
        <v>1</v>
      </c>
      <c r="K24" s="9">
        <v>238</v>
      </c>
      <c r="L24" s="9">
        <v>2024</v>
      </c>
      <c r="M24" s="8" t="s">
        <v>201</v>
      </c>
      <c r="N24" s="8" t="s">
        <v>55</v>
      </c>
      <c r="O24" s="8" t="s">
        <v>56</v>
      </c>
      <c r="P24" s="6" t="s">
        <v>43</v>
      </c>
      <c r="Q24" s="8" t="s">
        <v>183</v>
      </c>
      <c r="R24" s="10" t="s">
        <v>202</v>
      </c>
      <c r="S24" s="11"/>
      <c r="T24" s="6"/>
      <c r="U24" s="27" t="str">
        <f>HYPERLINK("https://media.infra-m.ru/2145/2145762/cover/2145762.jpg", "Обложка")</f>
        <v>Обложка</v>
      </c>
      <c r="V24" s="27" t="str">
        <f>HYPERLINK("https://znanium.ru/catalog/product/1940919", "Ознакомиться")</f>
        <v>Ознакомиться</v>
      </c>
      <c r="W24" s="8" t="s">
        <v>46</v>
      </c>
      <c r="X24" s="6"/>
      <c r="Y24" s="6"/>
      <c r="Z24" s="6"/>
      <c r="AA24" s="6" t="s">
        <v>203</v>
      </c>
    </row>
    <row r="25" spans="1:27" s="4" customFormat="1" ht="51.95" customHeight="1">
      <c r="A25" s="5">
        <v>0</v>
      </c>
      <c r="B25" s="6" t="s">
        <v>204</v>
      </c>
      <c r="C25" s="13">
        <v>2076</v>
      </c>
      <c r="D25" s="8" t="s">
        <v>205</v>
      </c>
      <c r="E25" s="8" t="s">
        <v>206</v>
      </c>
      <c r="F25" s="8" t="s">
        <v>207</v>
      </c>
      <c r="G25" s="6" t="s">
        <v>52</v>
      </c>
      <c r="H25" s="6" t="s">
        <v>38</v>
      </c>
      <c r="I25" s="8" t="s">
        <v>98</v>
      </c>
      <c r="J25" s="9">
        <v>1</v>
      </c>
      <c r="K25" s="9">
        <v>376</v>
      </c>
      <c r="L25" s="9">
        <v>2023</v>
      </c>
      <c r="M25" s="8" t="s">
        <v>208</v>
      </c>
      <c r="N25" s="8" t="s">
        <v>55</v>
      </c>
      <c r="O25" s="8" t="s">
        <v>164</v>
      </c>
      <c r="P25" s="6" t="s">
        <v>81</v>
      </c>
      <c r="Q25" s="8" t="s">
        <v>70</v>
      </c>
      <c r="R25" s="10" t="s">
        <v>209</v>
      </c>
      <c r="S25" s="11"/>
      <c r="T25" s="6"/>
      <c r="U25" s="27" t="str">
        <f>HYPERLINK("https://media.infra-m.ru/1909/1909201/cover/1909201.jpg", "Обложка")</f>
        <v>Обложка</v>
      </c>
      <c r="V25" s="27" t="str">
        <f>HYPERLINK("https://znanium.ru/catalog/product/1909201", "Ознакомиться")</f>
        <v>Ознакомиться</v>
      </c>
      <c r="W25" s="8" t="s">
        <v>210</v>
      </c>
      <c r="X25" s="6"/>
      <c r="Y25" s="6"/>
      <c r="Z25" s="6"/>
      <c r="AA25" s="6" t="s">
        <v>61</v>
      </c>
    </row>
    <row r="26" spans="1:27" s="4" customFormat="1" ht="51.95" customHeight="1">
      <c r="A26" s="5">
        <v>0</v>
      </c>
      <c r="B26" s="6" t="s">
        <v>211</v>
      </c>
      <c r="C26" s="7">
        <v>996</v>
      </c>
      <c r="D26" s="8" t="s">
        <v>212</v>
      </c>
      <c r="E26" s="8" t="s">
        <v>213</v>
      </c>
      <c r="F26" s="8" t="s">
        <v>214</v>
      </c>
      <c r="G26" s="6" t="s">
        <v>37</v>
      </c>
      <c r="H26" s="6" t="s">
        <v>38</v>
      </c>
      <c r="I26" s="8" t="s">
        <v>215</v>
      </c>
      <c r="J26" s="9">
        <v>1</v>
      </c>
      <c r="K26" s="9">
        <v>168</v>
      </c>
      <c r="L26" s="9">
        <v>2024</v>
      </c>
      <c r="M26" s="8" t="s">
        <v>216</v>
      </c>
      <c r="N26" s="8" t="s">
        <v>79</v>
      </c>
      <c r="O26" s="8" t="s">
        <v>217</v>
      </c>
      <c r="P26" s="6" t="s">
        <v>110</v>
      </c>
      <c r="Q26" s="8" t="s">
        <v>70</v>
      </c>
      <c r="R26" s="10" t="s">
        <v>218</v>
      </c>
      <c r="S26" s="11"/>
      <c r="T26" s="6"/>
      <c r="U26" s="27" t="str">
        <f>HYPERLINK("https://media.infra-m.ru/2124/2124765/cover/2124765.jpg", "Обложка")</f>
        <v>Обложка</v>
      </c>
      <c r="V26" s="27" t="str">
        <f>HYPERLINK("https://znanium.ru/catalog/product/2124765", "Ознакомиться")</f>
        <v>Ознакомиться</v>
      </c>
      <c r="W26" s="8" t="s">
        <v>219</v>
      </c>
      <c r="X26" s="6"/>
      <c r="Y26" s="6"/>
      <c r="Z26" s="6"/>
      <c r="AA26" s="6" t="s">
        <v>113</v>
      </c>
    </row>
    <row r="27" spans="1:27" s="4" customFormat="1" ht="51.95" customHeight="1">
      <c r="A27" s="5">
        <v>0</v>
      </c>
      <c r="B27" s="6" t="s">
        <v>220</v>
      </c>
      <c r="C27" s="13">
        <v>1164</v>
      </c>
      <c r="D27" s="8" t="s">
        <v>221</v>
      </c>
      <c r="E27" s="8" t="s">
        <v>222</v>
      </c>
      <c r="F27" s="8" t="s">
        <v>223</v>
      </c>
      <c r="G27" s="6" t="s">
        <v>52</v>
      </c>
      <c r="H27" s="6" t="s">
        <v>224</v>
      </c>
      <c r="I27" s="8"/>
      <c r="J27" s="9">
        <v>1</v>
      </c>
      <c r="K27" s="9">
        <v>216</v>
      </c>
      <c r="L27" s="9">
        <v>2023</v>
      </c>
      <c r="M27" s="8" t="s">
        <v>225</v>
      </c>
      <c r="N27" s="8" t="s">
        <v>128</v>
      </c>
      <c r="O27" s="8" t="s">
        <v>226</v>
      </c>
      <c r="P27" s="6" t="s">
        <v>57</v>
      </c>
      <c r="Q27" s="8" t="s">
        <v>58</v>
      </c>
      <c r="R27" s="10" t="s">
        <v>227</v>
      </c>
      <c r="S27" s="11"/>
      <c r="T27" s="6"/>
      <c r="U27" s="27" t="str">
        <f>HYPERLINK("https://media.infra-m.ru/1964/1964928/cover/1964928.jpg", "Обложка")</f>
        <v>Обложка</v>
      </c>
      <c r="V27" s="27" t="str">
        <f>HYPERLINK("https://znanium.ru/catalog/product/1915379", "Ознакомиться")</f>
        <v>Ознакомиться</v>
      </c>
      <c r="W27" s="8" t="s">
        <v>228</v>
      </c>
      <c r="X27" s="6"/>
      <c r="Y27" s="6"/>
      <c r="Z27" s="6"/>
      <c r="AA27" s="6" t="s">
        <v>229</v>
      </c>
    </row>
    <row r="28" spans="1:27" s="4" customFormat="1" ht="51.95" customHeight="1">
      <c r="A28" s="5">
        <v>0</v>
      </c>
      <c r="B28" s="6" t="s">
        <v>230</v>
      </c>
      <c r="C28" s="7">
        <v>708</v>
      </c>
      <c r="D28" s="8" t="s">
        <v>231</v>
      </c>
      <c r="E28" s="8" t="s">
        <v>232</v>
      </c>
      <c r="F28" s="8" t="s">
        <v>223</v>
      </c>
      <c r="G28" s="6" t="s">
        <v>37</v>
      </c>
      <c r="H28" s="6" t="s">
        <v>224</v>
      </c>
      <c r="I28" s="8"/>
      <c r="J28" s="9">
        <v>1</v>
      </c>
      <c r="K28" s="9">
        <v>144</v>
      </c>
      <c r="L28" s="9">
        <v>2021</v>
      </c>
      <c r="M28" s="8" t="s">
        <v>233</v>
      </c>
      <c r="N28" s="8" t="s">
        <v>128</v>
      </c>
      <c r="O28" s="8" t="s">
        <v>226</v>
      </c>
      <c r="P28" s="6" t="s">
        <v>57</v>
      </c>
      <c r="Q28" s="8" t="s">
        <v>58</v>
      </c>
      <c r="R28" s="10" t="s">
        <v>227</v>
      </c>
      <c r="S28" s="11"/>
      <c r="T28" s="6"/>
      <c r="U28" s="27" t="str">
        <f>HYPERLINK("https://media.infra-m.ru/1353/1353632/cover/1353632.jpg", "Обложка")</f>
        <v>Обложка</v>
      </c>
      <c r="V28" s="27" t="str">
        <f>HYPERLINK("https://znanium.ru/catalog/product/1915379", "Ознакомиться")</f>
        <v>Ознакомиться</v>
      </c>
      <c r="W28" s="8" t="s">
        <v>228</v>
      </c>
      <c r="X28" s="6"/>
      <c r="Y28" s="6"/>
      <c r="Z28" s="6"/>
      <c r="AA28" s="6" t="s">
        <v>113</v>
      </c>
    </row>
    <row r="29" spans="1:27" s="4" customFormat="1" ht="51.95" customHeight="1">
      <c r="A29" s="5">
        <v>0</v>
      </c>
      <c r="B29" s="6" t="s">
        <v>234</v>
      </c>
      <c r="C29" s="13">
        <v>3192</v>
      </c>
      <c r="D29" s="8" t="s">
        <v>235</v>
      </c>
      <c r="E29" s="8" t="s">
        <v>236</v>
      </c>
      <c r="F29" s="8" t="s">
        <v>237</v>
      </c>
      <c r="G29" s="6" t="s">
        <v>37</v>
      </c>
      <c r="H29" s="6" t="s">
        <v>38</v>
      </c>
      <c r="I29" s="8" t="s">
        <v>98</v>
      </c>
      <c r="J29" s="9">
        <v>1</v>
      </c>
      <c r="K29" s="9">
        <v>652</v>
      </c>
      <c r="L29" s="9">
        <v>2023</v>
      </c>
      <c r="M29" s="8" t="s">
        <v>238</v>
      </c>
      <c r="N29" s="8" t="s">
        <v>41</v>
      </c>
      <c r="O29" s="8" t="s">
        <v>42</v>
      </c>
      <c r="P29" s="6" t="s">
        <v>81</v>
      </c>
      <c r="Q29" s="8" t="s">
        <v>239</v>
      </c>
      <c r="R29" s="10" t="s">
        <v>240</v>
      </c>
      <c r="S29" s="11"/>
      <c r="T29" s="6"/>
      <c r="U29" s="27" t="str">
        <f>HYPERLINK("https://media.infra-m.ru/1979/1979144/cover/1979144.jpg", "Обложка")</f>
        <v>Обложка</v>
      </c>
      <c r="V29" s="27" t="str">
        <f>HYPERLINK("https://znanium.ru/catalog/product/1979144", "Ознакомиться")</f>
        <v>Ознакомиться</v>
      </c>
      <c r="W29" s="8" t="s">
        <v>241</v>
      </c>
      <c r="X29" s="6"/>
      <c r="Y29" s="6"/>
      <c r="Z29" s="6"/>
      <c r="AA29" s="6" t="s">
        <v>93</v>
      </c>
    </row>
    <row r="30" spans="1:27" s="4" customFormat="1" ht="42" customHeight="1">
      <c r="A30" s="5">
        <v>0</v>
      </c>
      <c r="B30" s="6" t="s">
        <v>242</v>
      </c>
      <c r="C30" s="13">
        <v>3096</v>
      </c>
      <c r="D30" s="8" t="s">
        <v>243</v>
      </c>
      <c r="E30" s="8" t="s">
        <v>244</v>
      </c>
      <c r="F30" s="8" t="s">
        <v>237</v>
      </c>
      <c r="G30" s="6" t="s">
        <v>37</v>
      </c>
      <c r="H30" s="6" t="s">
        <v>38</v>
      </c>
      <c r="I30" s="8" t="s">
        <v>98</v>
      </c>
      <c r="J30" s="9">
        <v>1</v>
      </c>
      <c r="K30" s="9">
        <v>631</v>
      </c>
      <c r="L30" s="9">
        <v>2023</v>
      </c>
      <c r="M30" s="8" t="s">
        <v>245</v>
      </c>
      <c r="N30" s="8" t="s">
        <v>41</v>
      </c>
      <c r="O30" s="8" t="s">
        <v>42</v>
      </c>
      <c r="P30" s="6" t="s">
        <v>81</v>
      </c>
      <c r="Q30" s="8" t="s">
        <v>70</v>
      </c>
      <c r="R30" s="10" t="s">
        <v>246</v>
      </c>
      <c r="S30" s="11"/>
      <c r="T30" s="6"/>
      <c r="U30" s="27" t="str">
        <f>HYPERLINK("https://media.infra-m.ru/1979/1979146/cover/1979146.jpg", "Обложка")</f>
        <v>Обложка</v>
      </c>
      <c r="V30" s="27" t="str">
        <f>HYPERLINK("https://znanium.ru/catalog/product/1979146", "Ознакомиться")</f>
        <v>Ознакомиться</v>
      </c>
      <c r="W30" s="8" t="s">
        <v>241</v>
      </c>
      <c r="X30" s="6"/>
      <c r="Y30" s="6"/>
      <c r="Z30" s="6"/>
      <c r="AA30" s="6" t="s">
        <v>93</v>
      </c>
    </row>
    <row r="31" spans="1:27" s="4" customFormat="1" ht="51.95" customHeight="1">
      <c r="A31" s="5">
        <v>0</v>
      </c>
      <c r="B31" s="6" t="s">
        <v>247</v>
      </c>
      <c r="C31" s="13">
        <v>3036</v>
      </c>
      <c r="D31" s="8" t="s">
        <v>248</v>
      </c>
      <c r="E31" s="8" t="s">
        <v>236</v>
      </c>
      <c r="F31" s="8" t="s">
        <v>237</v>
      </c>
      <c r="G31" s="6" t="s">
        <v>37</v>
      </c>
      <c r="H31" s="6" t="s">
        <v>38</v>
      </c>
      <c r="I31" s="8" t="s">
        <v>98</v>
      </c>
      <c r="J31" s="9">
        <v>1</v>
      </c>
      <c r="K31" s="9">
        <v>621</v>
      </c>
      <c r="L31" s="9">
        <v>2023</v>
      </c>
      <c r="M31" s="8" t="s">
        <v>249</v>
      </c>
      <c r="N31" s="8" t="s">
        <v>41</v>
      </c>
      <c r="O31" s="8" t="s">
        <v>42</v>
      </c>
      <c r="P31" s="6" t="s">
        <v>81</v>
      </c>
      <c r="Q31" s="8" t="s">
        <v>70</v>
      </c>
      <c r="R31" s="10" t="s">
        <v>240</v>
      </c>
      <c r="S31" s="11"/>
      <c r="T31" s="6"/>
      <c r="U31" s="27" t="str">
        <f>HYPERLINK("https://media.infra-m.ru/1979/1979145/cover/1979145.jpg", "Обложка")</f>
        <v>Обложка</v>
      </c>
      <c r="V31" s="27" t="str">
        <f>HYPERLINK("https://znanium.ru/catalog/product/1979145", "Ознакомиться")</f>
        <v>Ознакомиться</v>
      </c>
      <c r="W31" s="8" t="s">
        <v>241</v>
      </c>
      <c r="X31" s="6"/>
      <c r="Y31" s="6"/>
      <c r="Z31" s="6"/>
      <c r="AA31" s="6" t="s">
        <v>93</v>
      </c>
    </row>
    <row r="32" spans="1:27" s="4" customFormat="1" ht="42" customHeight="1">
      <c r="A32" s="5">
        <v>0</v>
      </c>
      <c r="B32" s="6" t="s">
        <v>250</v>
      </c>
      <c r="C32" s="13">
        <v>1344</v>
      </c>
      <c r="D32" s="8" t="s">
        <v>251</v>
      </c>
      <c r="E32" s="8" t="s">
        <v>252</v>
      </c>
      <c r="F32" s="8" t="s">
        <v>253</v>
      </c>
      <c r="G32" s="6" t="s">
        <v>52</v>
      </c>
      <c r="H32" s="6" t="s">
        <v>38</v>
      </c>
      <c r="I32" s="8" t="s">
        <v>98</v>
      </c>
      <c r="J32" s="9">
        <v>1</v>
      </c>
      <c r="K32" s="9">
        <v>247</v>
      </c>
      <c r="L32" s="9">
        <v>2023</v>
      </c>
      <c r="M32" s="8" t="s">
        <v>254</v>
      </c>
      <c r="N32" s="8" t="s">
        <v>79</v>
      </c>
      <c r="O32" s="8" t="s">
        <v>255</v>
      </c>
      <c r="P32" s="6" t="s">
        <v>81</v>
      </c>
      <c r="Q32" s="8" t="s">
        <v>44</v>
      </c>
      <c r="R32" s="10" t="s">
        <v>256</v>
      </c>
      <c r="S32" s="11"/>
      <c r="T32" s="6"/>
      <c r="U32" s="27" t="str">
        <f>HYPERLINK("https://media.infra-m.ru/2019/2019765/cover/2019765.jpg", "Обложка")</f>
        <v>Обложка</v>
      </c>
      <c r="V32" s="27" t="str">
        <f>HYPERLINK("https://znanium.ru/catalog/product/2019765", "Ознакомиться")</f>
        <v>Ознакомиться</v>
      </c>
      <c r="W32" s="8" t="s">
        <v>257</v>
      </c>
      <c r="X32" s="6"/>
      <c r="Y32" s="6"/>
      <c r="Z32" s="6"/>
      <c r="AA32" s="6" t="s">
        <v>258</v>
      </c>
    </row>
    <row r="33" spans="1:27" s="4" customFormat="1" ht="42" customHeight="1">
      <c r="A33" s="5">
        <v>0</v>
      </c>
      <c r="B33" s="6" t="s">
        <v>259</v>
      </c>
      <c r="C33" s="13">
        <v>2160</v>
      </c>
      <c r="D33" s="8" t="s">
        <v>260</v>
      </c>
      <c r="E33" s="8" t="s">
        <v>261</v>
      </c>
      <c r="F33" s="8" t="s">
        <v>262</v>
      </c>
      <c r="G33" s="6" t="s">
        <v>66</v>
      </c>
      <c r="H33" s="6" t="s">
        <v>38</v>
      </c>
      <c r="I33" s="8" t="s">
        <v>98</v>
      </c>
      <c r="J33" s="9">
        <v>1</v>
      </c>
      <c r="K33" s="9">
        <v>381</v>
      </c>
      <c r="L33" s="9">
        <v>2024</v>
      </c>
      <c r="M33" s="8" t="s">
        <v>263</v>
      </c>
      <c r="N33" s="8" t="s">
        <v>79</v>
      </c>
      <c r="O33" s="8" t="s">
        <v>109</v>
      </c>
      <c r="P33" s="6" t="s">
        <v>81</v>
      </c>
      <c r="Q33" s="8" t="s">
        <v>44</v>
      </c>
      <c r="R33" s="10" t="s">
        <v>246</v>
      </c>
      <c r="S33" s="11"/>
      <c r="T33" s="6"/>
      <c r="U33" s="27" t="str">
        <f>HYPERLINK("https://media.infra-m.ru/1415/1415375/cover/1415375.jpg", "Обложка")</f>
        <v>Обложка</v>
      </c>
      <c r="V33" s="27" t="str">
        <f>HYPERLINK("https://znanium.ru/catalog/product/1415375", "Ознакомиться")</f>
        <v>Ознакомиться</v>
      </c>
      <c r="W33" s="8" t="s">
        <v>264</v>
      </c>
      <c r="X33" s="6" t="s">
        <v>265</v>
      </c>
      <c r="Y33" s="6"/>
      <c r="Z33" s="6"/>
      <c r="AA33" s="6" t="s">
        <v>266</v>
      </c>
    </row>
    <row r="34" spans="1:27" s="4" customFormat="1" ht="51.95" customHeight="1">
      <c r="A34" s="5">
        <v>0</v>
      </c>
      <c r="B34" s="6" t="s">
        <v>267</v>
      </c>
      <c r="C34" s="13">
        <v>1848</v>
      </c>
      <c r="D34" s="8" t="s">
        <v>268</v>
      </c>
      <c r="E34" s="8" t="s">
        <v>269</v>
      </c>
      <c r="F34" s="8" t="s">
        <v>270</v>
      </c>
      <c r="G34" s="6" t="s">
        <v>52</v>
      </c>
      <c r="H34" s="6" t="s">
        <v>38</v>
      </c>
      <c r="I34" s="8" t="s">
        <v>98</v>
      </c>
      <c r="J34" s="9">
        <v>1</v>
      </c>
      <c r="K34" s="9">
        <v>336</v>
      </c>
      <c r="L34" s="9">
        <v>2023</v>
      </c>
      <c r="M34" s="8" t="s">
        <v>271</v>
      </c>
      <c r="N34" s="8" t="s">
        <v>128</v>
      </c>
      <c r="O34" s="8" t="s">
        <v>272</v>
      </c>
      <c r="P34" s="6" t="s">
        <v>110</v>
      </c>
      <c r="Q34" s="8" t="s">
        <v>58</v>
      </c>
      <c r="R34" s="10" t="s">
        <v>273</v>
      </c>
      <c r="S34" s="11"/>
      <c r="T34" s="6" t="s">
        <v>186</v>
      </c>
      <c r="U34" s="27" t="str">
        <f>HYPERLINK("https://media.infra-m.ru/1976/1976191/cover/1976191.jpg", "Обложка")</f>
        <v>Обложка</v>
      </c>
      <c r="V34" s="27" t="str">
        <f>HYPERLINK("https://znanium.ru/catalog/product/1976191", "Ознакомиться")</f>
        <v>Ознакомиться</v>
      </c>
      <c r="W34" s="8" t="s">
        <v>274</v>
      </c>
      <c r="X34" s="6"/>
      <c r="Y34" s="6"/>
      <c r="Z34" s="6"/>
      <c r="AA34" s="6" t="s">
        <v>113</v>
      </c>
    </row>
    <row r="35" spans="1:27" s="4" customFormat="1" ht="42" customHeight="1">
      <c r="A35" s="5">
        <v>0</v>
      </c>
      <c r="B35" s="6" t="s">
        <v>275</v>
      </c>
      <c r="C35" s="13">
        <v>3588</v>
      </c>
      <c r="D35" s="8" t="s">
        <v>276</v>
      </c>
      <c r="E35" s="8" t="s">
        <v>277</v>
      </c>
      <c r="F35" s="8" t="s">
        <v>278</v>
      </c>
      <c r="G35" s="6" t="s">
        <v>66</v>
      </c>
      <c r="H35" s="6" t="s">
        <v>38</v>
      </c>
      <c r="I35" s="8" t="s">
        <v>98</v>
      </c>
      <c r="J35" s="9">
        <v>1</v>
      </c>
      <c r="K35" s="9">
        <v>676</v>
      </c>
      <c r="L35" s="9">
        <v>2024</v>
      </c>
      <c r="M35" s="8" t="s">
        <v>279</v>
      </c>
      <c r="N35" s="8" t="s">
        <v>79</v>
      </c>
      <c r="O35" s="8" t="s">
        <v>80</v>
      </c>
      <c r="P35" s="6" t="s">
        <v>130</v>
      </c>
      <c r="Q35" s="8" t="s">
        <v>70</v>
      </c>
      <c r="R35" s="10" t="s">
        <v>280</v>
      </c>
      <c r="S35" s="11"/>
      <c r="T35" s="6"/>
      <c r="U35" s="27" t="str">
        <f>HYPERLINK("https://media.infra-m.ru/0996/0996020/cover/996020.jpg", "Обложка")</f>
        <v>Обложка</v>
      </c>
      <c r="V35" s="27" t="str">
        <f>HYPERLINK("https://znanium.ru/catalog/product/996020", "Ознакомиться")</f>
        <v>Ознакомиться</v>
      </c>
      <c r="W35" s="8"/>
      <c r="X35" s="6" t="s">
        <v>281</v>
      </c>
      <c r="Y35" s="6"/>
      <c r="Z35" s="6"/>
      <c r="AA35" s="6" t="s">
        <v>266</v>
      </c>
    </row>
    <row r="36" spans="1:27" s="4" customFormat="1" ht="51.95" customHeight="1">
      <c r="A36" s="5">
        <v>0</v>
      </c>
      <c r="B36" s="6" t="s">
        <v>282</v>
      </c>
      <c r="C36" s="13">
        <v>1200</v>
      </c>
      <c r="D36" s="8" t="s">
        <v>283</v>
      </c>
      <c r="E36" s="8" t="s">
        <v>284</v>
      </c>
      <c r="F36" s="8" t="s">
        <v>285</v>
      </c>
      <c r="G36" s="6" t="s">
        <v>52</v>
      </c>
      <c r="H36" s="6" t="s">
        <v>67</v>
      </c>
      <c r="I36" s="8" t="s">
        <v>286</v>
      </c>
      <c r="J36" s="9">
        <v>1</v>
      </c>
      <c r="K36" s="9">
        <v>223</v>
      </c>
      <c r="L36" s="9">
        <v>2023</v>
      </c>
      <c r="M36" s="8" t="s">
        <v>287</v>
      </c>
      <c r="N36" s="8" t="s">
        <v>55</v>
      </c>
      <c r="O36" s="8" t="s">
        <v>156</v>
      </c>
      <c r="P36" s="6" t="s">
        <v>43</v>
      </c>
      <c r="Q36" s="8" t="s">
        <v>288</v>
      </c>
      <c r="R36" s="10" t="s">
        <v>289</v>
      </c>
      <c r="S36" s="11" t="s">
        <v>290</v>
      </c>
      <c r="T36" s="6"/>
      <c r="U36" s="27" t="str">
        <f>HYPERLINK("https://media.infra-m.ru/1865/1865314/cover/1865314.jpg", "Обложка")</f>
        <v>Обложка</v>
      </c>
      <c r="V36" s="27" t="str">
        <f>HYPERLINK("https://znanium.ru/catalog/product/1865314", "Ознакомиться")</f>
        <v>Ознакомиться</v>
      </c>
      <c r="W36" s="8" t="s">
        <v>291</v>
      </c>
      <c r="X36" s="6"/>
      <c r="Y36" s="6"/>
      <c r="Z36" s="6"/>
      <c r="AA36" s="6" t="s">
        <v>292</v>
      </c>
    </row>
    <row r="37" spans="1:27" s="4" customFormat="1" ht="42" customHeight="1">
      <c r="A37" s="5">
        <v>0</v>
      </c>
      <c r="B37" s="6" t="s">
        <v>293</v>
      </c>
      <c r="C37" s="7">
        <v>876</v>
      </c>
      <c r="D37" s="8" t="s">
        <v>294</v>
      </c>
      <c r="E37" s="8" t="s">
        <v>295</v>
      </c>
      <c r="F37" s="8" t="s">
        <v>296</v>
      </c>
      <c r="G37" s="6" t="s">
        <v>37</v>
      </c>
      <c r="H37" s="6" t="s">
        <v>224</v>
      </c>
      <c r="I37" s="8"/>
      <c r="J37" s="9">
        <v>1</v>
      </c>
      <c r="K37" s="9">
        <v>144</v>
      </c>
      <c r="L37" s="9">
        <v>2024</v>
      </c>
      <c r="M37" s="8" t="s">
        <v>297</v>
      </c>
      <c r="N37" s="8" t="s">
        <v>79</v>
      </c>
      <c r="O37" s="8" t="s">
        <v>217</v>
      </c>
      <c r="P37" s="6" t="s">
        <v>81</v>
      </c>
      <c r="Q37" s="8" t="s">
        <v>70</v>
      </c>
      <c r="R37" s="10" t="s">
        <v>298</v>
      </c>
      <c r="S37" s="11"/>
      <c r="T37" s="6"/>
      <c r="U37" s="27" t="str">
        <f>HYPERLINK("https://media.infra-m.ru/1938/1938073/cover/1938073.jpg", "Обложка")</f>
        <v>Обложка</v>
      </c>
      <c r="V37" s="27" t="str">
        <f>HYPERLINK("https://znanium.ru/catalog/product/1938073", "Ознакомиться")</f>
        <v>Ознакомиться</v>
      </c>
      <c r="W37" s="8" t="s">
        <v>299</v>
      </c>
      <c r="X37" s="6"/>
      <c r="Y37" s="6"/>
      <c r="Z37" s="6"/>
      <c r="AA37" s="6" t="s">
        <v>102</v>
      </c>
    </row>
    <row r="38" spans="1:27" s="4" customFormat="1" ht="51.95" customHeight="1">
      <c r="A38" s="5">
        <v>0</v>
      </c>
      <c r="B38" s="6" t="s">
        <v>300</v>
      </c>
      <c r="C38" s="7">
        <v>948</v>
      </c>
      <c r="D38" s="8" t="s">
        <v>301</v>
      </c>
      <c r="E38" s="8" t="s">
        <v>302</v>
      </c>
      <c r="F38" s="8" t="s">
        <v>303</v>
      </c>
      <c r="G38" s="6" t="s">
        <v>52</v>
      </c>
      <c r="H38" s="6" t="s">
        <v>224</v>
      </c>
      <c r="I38" s="8"/>
      <c r="J38" s="9">
        <v>1</v>
      </c>
      <c r="K38" s="9">
        <v>168</v>
      </c>
      <c r="L38" s="9">
        <v>2023</v>
      </c>
      <c r="M38" s="8" t="s">
        <v>304</v>
      </c>
      <c r="N38" s="8" t="s">
        <v>79</v>
      </c>
      <c r="O38" s="8" t="s">
        <v>217</v>
      </c>
      <c r="P38" s="6" t="s">
        <v>81</v>
      </c>
      <c r="Q38" s="8" t="s">
        <v>70</v>
      </c>
      <c r="R38" s="10" t="s">
        <v>227</v>
      </c>
      <c r="S38" s="11"/>
      <c r="T38" s="6"/>
      <c r="U38" s="27" t="str">
        <f>HYPERLINK("https://media.infra-m.ru/1984/1984028/cover/1984028.jpg", "Обложка")</f>
        <v>Обложка</v>
      </c>
      <c r="V38" s="27" t="str">
        <f>HYPERLINK("https://znanium.ru/catalog/product/1984028", "Ознакомиться")</f>
        <v>Ознакомиться</v>
      </c>
      <c r="W38" s="8" t="s">
        <v>305</v>
      </c>
      <c r="X38" s="6"/>
      <c r="Y38" s="6"/>
      <c r="Z38" s="6"/>
      <c r="AA38" s="6" t="s">
        <v>258</v>
      </c>
    </row>
    <row r="39" spans="1:27" s="4" customFormat="1" ht="51.95" customHeight="1">
      <c r="A39" s="5">
        <v>0</v>
      </c>
      <c r="B39" s="6" t="s">
        <v>306</v>
      </c>
      <c r="C39" s="7">
        <v>998.4</v>
      </c>
      <c r="D39" s="8" t="s">
        <v>307</v>
      </c>
      <c r="E39" s="8" t="s">
        <v>308</v>
      </c>
      <c r="F39" s="8" t="s">
        <v>309</v>
      </c>
      <c r="G39" s="6" t="s">
        <v>37</v>
      </c>
      <c r="H39" s="6" t="s">
        <v>38</v>
      </c>
      <c r="I39" s="8" t="s">
        <v>310</v>
      </c>
      <c r="J39" s="9">
        <v>1</v>
      </c>
      <c r="K39" s="9">
        <v>254</v>
      </c>
      <c r="L39" s="9">
        <v>2023</v>
      </c>
      <c r="M39" s="8" t="s">
        <v>311</v>
      </c>
      <c r="N39" s="8" t="s">
        <v>79</v>
      </c>
      <c r="O39" s="8" t="s">
        <v>80</v>
      </c>
      <c r="P39" s="6" t="s">
        <v>81</v>
      </c>
      <c r="Q39" s="8" t="s">
        <v>70</v>
      </c>
      <c r="R39" s="10" t="s">
        <v>312</v>
      </c>
      <c r="S39" s="11"/>
      <c r="T39" s="6"/>
      <c r="U39" s="27" t="str">
        <f>HYPERLINK("https://media.infra-m.ru/2016/2016200/cover/2016200.jpg", "Обложка")</f>
        <v>Обложка</v>
      </c>
      <c r="V39" s="27" t="str">
        <f>HYPERLINK("https://znanium.ru/catalog/product/2016200", "Ознакомиться")</f>
        <v>Ознакомиться</v>
      </c>
      <c r="W39" s="8" t="s">
        <v>46</v>
      </c>
      <c r="X39" s="6"/>
      <c r="Y39" s="6"/>
      <c r="Z39" s="6"/>
      <c r="AA39" s="6" t="s">
        <v>313</v>
      </c>
    </row>
    <row r="40" spans="1:27" s="4" customFormat="1" ht="51.95" customHeight="1">
      <c r="A40" s="5">
        <v>0</v>
      </c>
      <c r="B40" s="6" t="s">
        <v>314</v>
      </c>
      <c r="C40" s="7">
        <v>792</v>
      </c>
      <c r="D40" s="8" t="s">
        <v>315</v>
      </c>
      <c r="E40" s="8" t="s">
        <v>316</v>
      </c>
      <c r="F40" s="8" t="s">
        <v>317</v>
      </c>
      <c r="G40" s="6" t="s">
        <v>37</v>
      </c>
      <c r="H40" s="6" t="s">
        <v>38</v>
      </c>
      <c r="I40" s="8" t="s">
        <v>98</v>
      </c>
      <c r="J40" s="9">
        <v>1</v>
      </c>
      <c r="K40" s="9">
        <v>206</v>
      </c>
      <c r="L40" s="9">
        <v>2024</v>
      </c>
      <c r="M40" s="8" t="s">
        <v>318</v>
      </c>
      <c r="N40" s="8" t="s">
        <v>319</v>
      </c>
      <c r="O40" s="8" t="s">
        <v>320</v>
      </c>
      <c r="P40" s="6" t="s">
        <v>81</v>
      </c>
      <c r="Q40" s="8" t="s">
        <v>321</v>
      </c>
      <c r="R40" s="10" t="s">
        <v>322</v>
      </c>
      <c r="S40" s="11"/>
      <c r="T40" s="6"/>
      <c r="U40" s="27" t="str">
        <f>HYPERLINK("https://media.infra-m.ru/2094/2094494/cover/2094494.jpg", "Обложка")</f>
        <v>Обложка</v>
      </c>
      <c r="V40" s="27" t="str">
        <f>HYPERLINK("https://znanium.ru/catalog/product/2094494", "Ознакомиться")</f>
        <v>Ознакомиться</v>
      </c>
      <c r="W40" s="8" t="s">
        <v>323</v>
      </c>
      <c r="X40" s="6"/>
      <c r="Y40" s="6"/>
      <c r="Z40" s="6"/>
      <c r="AA40" s="6" t="s">
        <v>113</v>
      </c>
    </row>
    <row r="41" spans="1:27" s="4" customFormat="1" ht="51.95" customHeight="1">
      <c r="A41" s="5">
        <v>0</v>
      </c>
      <c r="B41" s="6" t="s">
        <v>324</v>
      </c>
      <c r="C41" s="7">
        <v>840</v>
      </c>
      <c r="D41" s="8" t="s">
        <v>325</v>
      </c>
      <c r="E41" s="8" t="s">
        <v>326</v>
      </c>
      <c r="F41" s="8" t="s">
        <v>327</v>
      </c>
      <c r="G41" s="6" t="s">
        <v>37</v>
      </c>
      <c r="H41" s="6" t="s">
        <v>38</v>
      </c>
      <c r="I41" s="8" t="s">
        <v>310</v>
      </c>
      <c r="J41" s="9">
        <v>1</v>
      </c>
      <c r="K41" s="9">
        <v>224</v>
      </c>
      <c r="L41" s="9">
        <v>2023</v>
      </c>
      <c r="M41" s="8" t="s">
        <v>328</v>
      </c>
      <c r="N41" s="8" t="s">
        <v>79</v>
      </c>
      <c r="O41" s="8" t="s">
        <v>147</v>
      </c>
      <c r="P41" s="6" t="s">
        <v>81</v>
      </c>
      <c r="Q41" s="8" t="s">
        <v>70</v>
      </c>
      <c r="R41" s="10" t="s">
        <v>329</v>
      </c>
      <c r="S41" s="11"/>
      <c r="T41" s="6"/>
      <c r="U41" s="27" t="str">
        <f>HYPERLINK("https://media.infra-m.ru/1974/1974319/cover/1974319.jpg", "Обложка")</f>
        <v>Обложка</v>
      </c>
      <c r="V41" s="27" t="str">
        <f>HYPERLINK("https://znanium.ru/catalog/product/1974319", "Ознакомиться")</f>
        <v>Ознакомиться</v>
      </c>
      <c r="W41" s="8" t="s">
        <v>46</v>
      </c>
      <c r="X41" s="6"/>
      <c r="Y41" s="6"/>
      <c r="Z41" s="6"/>
      <c r="AA41" s="6" t="s">
        <v>330</v>
      </c>
    </row>
    <row r="42" spans="1:27" s="4" customFormat="1" ht="51.95" customHeight="1">
      <c r="A42" s="5">
        <v>0</v>
      </c>
      <c r="B42" s="6" t="s">
        <v>331</v>
      </c>
      <c r="C42" s="7">
        <v>712.8</v>
      </c>
      <c r="D42" s="8" t="s">
        <v>332</v>
      </c>
      <c r="E42" s="8" t="s">
        <v>333</v>
      </c>
      <c r="F42" s="8" t="s">
        <v>334</v>
      </c>
      <c r="G42" s="6" t="s">
        <v>37</v>
      </c>
      <c r="H42" s="6" t="s">
        <v>38</v>
      </c>
      <c r="I42" s="8"/>
      <c r="J42" s="9">
        <v>1</v>
      </c>
      <c r="K42" s="9">
        <v>128</v>
      </c>
      <c r="L42" s="9">
        <v>2024</v>
      </c>
      <c r="M42" s="8" t="s">
        <v>335</v>
      </c>
      <c r="N42" s="8" t="s">
        <v>79</v>
      </c>
      <c r="O42" s="8" t="s">
        <v>80</v>
      </c>
      <c r="P42" s="6" t="s">
        <v>57</v>
      </c>
      <c r="Q42" s="8" t="s">
        <v>70</v>
      </c>
      <c r="R42" s="10" t="s">
        <v>227</v>
      </c>
      <c r="S42" s="11"/>
      <c r="T42" s="6"/>
      <c r="U42" s="27" t="str">
        <f>HYPERLINK("https://media.infra-m.ru/2118/2118736/cover/2118736.jpg", "Обложка")</f>
        <v>Обложка</v>
      </c>
      <c r="V42" s="27" t="str">
        <f>HYPERLINK("https://znanium.ru/catalog/product/2083362", "Ознакомиться")</f>
        <v>Ознакомиться</v>
      </c>
      <c r="W42" s="8" t="s">
        <v>336</v>
      </c>
      <c r="X42" s="6"/>
      <c r="Y42" s="6"/>
      <c r="Z42" s="6"/>
      <c r="AA42" s="6" t="s">
        <v>292</v>
      </c>
    </row>
    <row r="43" spans="1:27" s="4" customFormat="1" ht="42" customHeight="1">
      <c r="A43" s="5">
        <v>0</v>
      </c>
      <c r="B43" s="6" t="s">
        <v>337</v>
      </c>
      <c r="C43" s="13">
        <v>3616.8</v>
      </c>
      <c r="D43" s="8" t="s">
        <v>338</v>
      </c>
      <c r="E43" s="8" t="s">
        <v>339</v>
      </c>
      <c r="F43" s="8" t="s">
        <v>340</v>
      </c>
      <c r="G43" s="6" t="s">
        <v>66</v>
      </c>
      <c r="H43" s="6" t="s">
        <v>38</v>
      </c>
      <c r="I43" s="8"/>
      <c r="J43" s="9">
        <v>1</v>
      </c>
      <c r="K43" s="9">
        <v>726</v>
      </c>
      <c r="L43" s="9">
        <v>2021</v>
      </c>
      <c r="M43" s="8" t="s">
        <v>341</v>
      </c>
      <c r="N43" s="8" t="s">
        <v>41</v>
      </c>
      <c r="O43" s="8" t="s">
        <v>42</v>
      </c>
      <c r="P43" s="6" t="s">
        <v>342</v>
      </c>
      <c r="Q43" s="8" t="s">
        <v>70</v>
      </c>
      <c r="R43" s="10" t="s">
        <v>343</v>
      </c>
      <c r="S43" s="11"/>
      <c r="T43" s="6"/>
      <c r="U43" s="27" t="str">
        <f>HYPERLINK("https://media.infra-m.ru/2101/2101609/cover/2101609.jpg", "Обложка")</f>
        <v>Обложка</v>
      </c>
      <c r="V43" s="27" t="str">
        <f>HYPERLINK("https://znanium.ru/catalog/product/2030819", "Ознакомиться")</f>
        <v>Ознакомиться</v>
      </c>
      <c r="W43" s="8" t="s">
        <v>344</v>
      </c>
      <c r="X43" s="6"/>
      <c r="Y43" s="6"/>
      <c r="Z43" s="6"/>
      <c r="AA43" s="6" t="s">
        <v>150</v>
      </c>
    </row>
    <row r="44" spans="1:27" s="4" customFormat="1" ht="44.1" customHeight="1">
      <c r="A44" s="5">
        <v>0</v>
      </c>
      <c r="B44" s="6" t="s">
        <v>345</v>
      </c>
      <c r="C44" s="13">
        <v>1428</v>
      </c>
      <c r="D44" s="8" t="s">
        <v>346</v>
      </c>
      <c r="E44" s="8" t="s">
        <v>347</v>
      </c>
      <c r="F44" s="8" t="s">
        <v>262</v>
      </c>
      <c r="G44" s="6" t="s">
        <v>52</v>
      </c>
      <c r="H44" s="6" t="s">
        <v>38</v>
      </c>
      <c r="I44" s="8" t="s">
        <v>98</v>
      </c>
      <c r="J44" s="9">
        <v>1</v>
      </c>
      <c r="K44" s="9">
        <v>257</v>
      </c>
      <c r="L44" s="9">
        <v>2023</v>
      </c>
      <c r="M44" s="8" t="s">
        <v>348</v>
      </c>
      <c r="N44" s="8" t="s">
        <v>41</v>
      </c>
      <c r="O44" s="8" t="s">
        <v>42</v>
      </c>
      <c r="P44" s="6" t="s">
        <v>81</v>
      </c>
      <c r="Q44" s="8" t="s">
        <v>70</v>
      </c>
      <c r="R44" s="10" t="s">
        <v>349</v>
      </c>
      <c r="S44" s="11"/>
      <c r="T44" s="6"/>
      <c r="U44" s="27" t="str">
        <f>HYPERLINK("https://media.infra-m.ru/1898/1898771/cover/1898771.jpg", "Обложка")</f>
        <v>Обложка</v>
      </c>
      <c r="V44" s="27" t="str">
        <f>HYPERLINK("https://znanium.ru/catalog/product/1898771", "Ознакомиться")</f>
        <v>Ознакомиться</v>
      </c>
      <c r="W44" s="8" t="s">
        <v>264</v>
      </c>
      <c r="X44" s="6"/>
      <c r="Y44" s="6"/>
      <c r="Z44" s="6"/>
      <c r="AA44" s="6" t="s">
        <v>292</v>
      </c>
    </row>
    <row r="45" spans="1:27" s="4" customFormat="1" ht="51.95" customHeight="1">
      <c r="A45" s="5">
        <v>0</v>
      </c>
      <c r="B45" s="6" t="s">
        <v>350</v>
      </c>
      <c r="C45" s="13">
        <v>3228</v>
      </c>
      <c r="D45" s="8" t="s">
        <v>351</v>
      </c>
      <c r="E45" s="8" t="s">
        <v>352</v>
      </c>
      <c r="F45" s="8" t="s">
        <v>353</v>
      </c>
      <c r="G45" s="6" t="s">
        <v>66</v>
      </c>
      <c r="H45" s="6" t="s">
        <v>38</v>
      </c>
      <c r="I45" s="8" t="s">
        <v>39</v>
      </c>
      <c r="J45" s="9">
        <v>1</v>
      </c>
      <c r="K45" s="9">
        <v>607</v>
      </c>
      <c r="L45" s="9">
        <v>2022</v>
      </c>
      <c r="M45" s="8" t="s">
        <v>354</v>
      </c>
      <c r="N45" s="8" t="s">
        <v>55</v>
      </c>
      <c r="O45" s="8" t="s">
        <v>156</v>
      </c>
      <c r="P45" s="6" t="s">
        <v>57</v>
      </c>
      <c r="Q45" s="8" t="s">
        <v>70</v>
      </c>
      <c r="R45" s="10" t="s">
        <v>355</v>
      </c>
      <c r="S45" s="11"/>
      <c r="T45" s="6"/>
      <c r="U45" s="27" t="str">
        <f>HYPERLINK("https://media.infra-m.ru/1858/1858586/cover/1858586.jpg", "Обложка")</f>
        <v>Обложка</v>
      </c>
      <c r="V45" s="27" t="str">
        <f>HYPERLINK("https://znanium.ru/catalog/product/1858586", "Ознакомиться")</f>
        <v>Ознакомиться</v>
      </c>
      <c r="W45" s="8" t="s">
        <v>356</v>
      </c>
      <c r="X45" s="6"/>
      <c r="Y45" s="6"/>
      <c r="Z45" s="6"/>
      <c r="AA45" s="6" t="s">
        <v>357</v>
      </c>
    </row>
    <row r="46" spans="1:27" s="4" customFormat="1" ht="51.95" customHeight="1">
      <c r="A46" s="5">
        <v>0</v>
      </c>
      <c r="B46" s="6" t="s">
        <v>358</v>
      </c>
      <c r="C46" s="13">
        <v>2513.9</v>
      </c>
      <c r="D46" s="8" t="s">
        <v>359</v>
      </c>
      <c r="E46" s="8" t="s">
        <v>360</v>
      </c>
      <c r="F46" s="8" t="s">
        <v>361</v>
      </c>
      <c r="G46" s="6" t="s">
        <v>66</v>
      </c>
      <c r="H46" s="6" t="s">
        <v>67</v>
      </c>
      <c r="I46" s="8" t="s">
        <v>192</v>
      </c>
      <c r="J46" s="9">
        <v>1</v>
      </c>
      <c r="K46" s="9">
        <v>608</v>
      </c>
      <c r="L46" s="9">
        <v>2020</v>
      </c>
      <c r="M46" s="8" t="s">
        <v>362</v>
      </c>
      <c r="N46" s="8" t="s">
        <v>55</v>
      </c>
      <c r="O46" s="8" t="s">
        <v>156</v>
      </c>
      <c r="P46" s="6" t="s">
        <v>43</v>
      </c>
      <c r="Q46" s="8" t="s">
        <v>70</v>
      </c>
      <c r="R46" s="10" t="s">
        <v>355</v>
      </c>
      <c r="S46" s="11"/>
      <c r="T46" s="6"/>
      <c r="U46" s="27" t="str">
        <f>HYPERLINK("https://media.infra-m.ru/1052/1052196/cover/1052196.jpg", "Обложка")</f>
        <v>Обложка</v>
      </c>
      <c r="V46" s="27" t="str">
        <f>HYPERLINK("https://znanium.ru/catalog/product/1858586", "Ознакомиться")</f>
        <v>Ознакомиться</v>
      </c>
      <c r="W46" s="8" t="s">
        <v>356</v>
      </c>
      <c r="X46" s="6"/>
      <c r="Y46" s="6"/>
      <c r="Z46" s="6"/>
      <c r="AA46" s="6" t="s">
        <v>113</v>
      </c>
    </row>
    <row r="47" spans="1:27" s="4" customFormat="1" ht="51.95" customHeight="1">
      <c r="A47" s="5">
        <v>0</v>
      </c>
      <c r="B47" s="6" t="s">
        <v>363</v>
      </c>
      <c r="C47" s="7">
        <v>972</v>
      </c>
      <c r="D47" s="8" t="s">
        <v>364</v>
      </c>
      <c r="E47" s="8" t="s">
        <v>365</v>
      </c>
      <c r="F47" s="8" t="s">
        <v>366</v>
      </c>
      <c r="G47" s="6" t="s">
        <v>37</v>
      </c>
      <c r="H47" s="6" t="s">
        <v>38</v>
      </c>
      <c r="I47" s="8" t="s">
        <v>310</v>
      </c>
      <c r="J47" s="9">
        <v>1</v>
      </c>
      <c r="K47" s="9">
        <v>176</v>
      </c>
      <c r="L47" s="9">
        <v>2024</v>
      </c>
      <c r="M47" s="8" t="s">
        <v>367</v>
      </c>
      <c r="N47" s="8" t="s">
        <v>79</v>
      </c>
      <c r="O47" s="8" t="s">
        <v>368</v>
      </c>
      <c r="P47" s="6" t="s">
        <v>81</v>
      </c>
      <c r="Q47" s="8" t="s">
        <v>70</v>
      </c>
      <c r="R47" s="10" t="s">
        <v>369</v>
      </c>
      <c r="S47" s="11"/>
      <c r="T47" s="6"/>
      <c r="U47" s="27" t="str">
        <f>HYPERLINK("https://media.infra-m.ru/2106/2106645/cover/2106645.jpg", "Обложка")</f>
        <v>Обложка</v>
      </c>
      <c r="V47" s="27" t="str">
        <f>HYPERLINK("https://znanium.ru/catalog/product/2106645", "Ознакомиться")</f>
        <v>Ознакомиться</v>
      </c>
      <c r="W47" s="8" t="s">
        <v>370</v>
      </c>
      <c r="X47" s="6"/>
      <c r="Y47" s="6"/>
      <c r="Z47" s="6"/>
      <c r="AA47" s="6" t="s">
        <v>371</v>
      </c>
    </row>
    <row r="48" spans="1:27" s="4" customFormat="1" ht="44.1" customHeight="1">
      <c r="A48" s="5">
        <v>0</v>
      </c>
      <c r="B48" s="6" t="s">
        <v>372</v>
      </c>
      <c r="C48" s="13">
        <v>2616</v>
      </c>
      <c r="D48" s="8" t="s">
        <v>373</v>
      </c>
      <c r="E48" s="8" t="s">
        <v>374</v>
      </c>
      <c r="F48" s="8" t="s">
        <v>375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474</v>
      </c>
      <c r="L48" s="9">
        <v>2024</v>
      </c>
      <c r="M48" s="8" t="s">
        <v>376</v>
      </c>
      <c r="N48" s="8" t="s">
        <v>79</v>
      </c>
      <c r="O48" s="8" t="s">
        <v>368</v>
      </c>
      <c r="P48" s="6" t="s">
        <v>43</v>
      </c>
      <c r="Q48" s="8" t="s">
        <v>44</v>
      </c>
      <c r="R48" s="10" t="s">
        <v>377</v>
      </c>
      <c r="S48" s="11"/>
      <c r="T48" s="6"/>
      <c r="U48" s="27" t="str">
        <f>HYPERLINK("https://media.infra-m.ru/2106/2106649/cover/2106649.jpg", "Обложка")</f>
        <v>Обложка</v>
      </c>
      <c r="V48" s="27" t="str">
        <f>HYPERLINK("https://znanium.ru/catalog/product/2106649", "Ознакомиться")</f>
        <v>Ознакомиться</v>
      </c>
      <c r="W48" s="8" t="s">
        <v>378</v>
      </c>
      <c r="X48" s="6"/>
      <c r="Y48" s="6"/>
      <c r="Z48" s="6"/>
      <c r="AA48" s="6" t="s">
        <v>102</v>
      </c>
    </row>
    <row r="49" spans="1:27" s="4" customFormat="1" ht="42" customHeight="1">
      <c r="A49" s="5">
        <v>0</v>
      </c>
      <c r="B49" s="6" t="s">
        <v>379</v>
      </c>
      <c r="C49" s="7">
        <v>501.6</v>
      </c>
      <c r="D49" s="8" t="s">
        <v>380</v>
      </c>
      <c r="E49" s="8" t="s">
        <v>381</v>
      </c>
      <c r="F49" s="8" t="s">
        <v>36</v>
      </c>
      <c r="G49" s="6" t="s">
        <v>37</v>
      </c>
      <c r="H49" s="6" t="s">
        <v>38</v>
      </c>
      <c r="I49" s="8"/>
      <c r="J49" s="9">
        <v>1</v>
      </c>
      <c r="K49" s="9">
        <v>112</v>
      </c>
      <c r="L49" s="9">
        <v>2024</v>
      </c>
      <c r="M49" s="8" t="s">
        <v>382</v>
      </c>
      <c r="N49" s="8" t="s">
        <v>41</v>
      </c>
      <c r="O49" s="8" t="s">
        <v>42</v>
      </c>
      <c r="P49" s="6" t="s">
        <v>43</v>
      </c>
      <c r="Q49" s="8" t="s">
        <v>383</v>
      </c>
      <c r="R49" s="10" t="s">
        <v>384</v>
      </c>
      <c r="S49" s="11"/>
      <c r="T49" s="6"/>
      <c r="U49" s="27" t="str">
        <f>HYPERLINK("https://media.infra-m.ru/2118/2118163/cover/2118163.jpg", "Обложка")</f>
        <v>Обложка</v>
      </c>
      <c r="V49" s="27" t="str">
        <f>HYPERLINK("https://znanium.ru/catalog/product/1048334", "Ознакомиться")</f>
        <v>Ознакомиться</v>
      </c>
      <c r="W49" s="8" t="s">
        <v>46</v>
      </c>
      <c r="X49" s="6"/>
      <c r="Y49" s="6"/>
      <c r="Z49" s="6"/>
      <c r="AA49" s="6" t="s">
        <v>385</v>
      </c>
    </row>
    <row r="50" spans="1:27" s="4" customFormat="1" ht="51.95" customHeight="1">
      <c r="A50" s="5">
        <v>0</v>
      </c>
      <c r="B50" s="6" t="s">
        <v>386</v>
      </c>
      <c r="C50" s="13">
        <v>1192.8</v>
      </c>
      <c r="D50" s="8" t="s">
        <v>387</v>
      </c>
      <c r="E50" s="8" t="s">
        <v>388</v>
      </c>
      <c r="F50" s="8" t="s">
        <v>389</v>
      </c>
      <c r="G50" s="6" t="s">
        <v>66</v>
      </c>
      <c r="H50" s="6" t="s">
        <v>179</v>
      </c>
      <c r="I50" s="8"/>
      <c r="J50" s="9">
        <v>1</v>
      </c>
      <c r="K50" s="9">
        <v>216</v>
      </c>
      <c r="L50" s="9">
        <v>2024</v>
      </c>
      <c r="M50" s="8" t="s">
        <v>390</v>
      </c>
      <c r="N50" s="8" t="s">
        <v>79</v>
      </c>
      <c r="O50" s="8" t="s">
        <v>391</v>
      </c>
      <c r="P50" s="6" t="s">
        <v>110</v>
      </c>
      <c r="Q50" s="8" t="s">
        <v>70</v>
      </c>
      <c r="R50" s="10" t="s">
        <v>392</v>
      </c>
      <c r="S50" s="11"/>
      <c r="T50" s="6"/>
      <c r="U50" s="12"/>
      <c r="V50" s="27" t="str">
        <f>HYPERLINK("https://znanium.ru/catalog/product/1851659", "Ознакомиться")</f>
        <v>Ознакомиться</v>
      </c>
      <c r="W50" s="8" t="s">
        <v>393</v>
      </c>
      <c r="X50" s="6"/>
      <c r="Y50" s="6"/>
      <c r="Z50" s="6"/>
      <c r="AA50" s="6" t="s">
        <v>61</v>
      </c>
    </row>
    <row r="51" spans="1:27" s="4" customFormat="1" ht="44.1" customHeight="1">
      <c r="A51" s="5">
        <v>0</v>
      </c>
      <c r="B51" s="6" t="s">
        <v>394</v>
      </c>
      <c r="C51" s="13">
        <v>1620</v>
      </c>
      <c r="D51" s="8" t="s">
        <v>395</v>
      </c>
      <c r="E51" s="8" t="s">
        <v>396</v>
      </c>
      <c r="F51" s="8" t="s">
        <v>397</v>
      </c>
      <c r="G51" s="6" t="s">
        <v>52</v>
      </c>
      <c r="H51" s="6" t="s">
        <v>38</v>
      </c>
      <c r="I51" s="8" t="s">
        <v>98</v>
      </c>
      <c r="J51" s="9">
        <v>1</v>
      </c>
      <c r="K51" s="9">
        <v>300</v>
      </c>
      <c r="L51" s="9">
        <v>2023</v>
      </c>
      <c r="M51" s="8" t="s">
        <v>398</v>
      </c>
      <c r="N51" s="8" t="s">
        <v>79</v>
      </c>
      <c r="O51" s="8" t="s">
        <v>368</v>
      </c>
      <c r="P51" s="6" t="s">
        <v>110</v>
      </c>
      <c r="Q51" s="8" t="s">
        <v>70</v>
      </c>
      <c r="R51" s="10" t="s">
        <v>399</v>
      </c>
      <c r="S51" s="11"/>
      <c r="T51" s="6"/>
      <c r="U51" s="27" t="str">
        <f>HYPERLINK("https://media.infra-m.ru/1904/1904568/cover/1904568.jpg", "Обложка")</f>
        <v>Обложка</v>
      </c>
      <c r="V51" s="27" t="str">
        <f>HYPERLINK("https://znanium.ru/catalog/product/1904568", "Ознакомиться")</f>
        <v>Ознакомиться</v>
      </c>
      <c r="W51" s="8" t="s">
        <v>400</v>
      </c>
      <c r="X51" s="6"/>
      <c r="Y51" s="6"/>
      <c r="Z51" s="6"/>
      <c r="AA51" s="6" t="s">
        <v>401</v>
      </c>
    </row>
    <row r="52" spans="1:27" s="4" customFormat="1" ht="42" customHeight="1">
      <c r="A52" s="5">
        <v>0</v>
      </c>
      <c r="B52" s="6" t="s">
        <v>402</v>
      </c>
      <c r="C52" s="7">
        <v>564</v>
      </c>
      <c r="D52" s="8" t="s">
        <v>403</v>
      </c>
      <c r="E52" s="8" t="s">
        <v>404</v>
      </c>
      <c r="F52" s="8" t="s">
        <v>405</v>
      </c>
      <c r="G52" s="6" t="s">
        <v>37</v>
      </c>
      <c r="H52" s="6" t="s">
        <v>38</v>
      </c>
      <c r="I52" s="8" t="s">
        <v>406</v>
      </c>
      <c r="J52" s="9">
        <v>1</v>
      </c>
      <c r="K52" s="9">
        <v>77</v>
      </c>
      <c r="L52" s="9">
        <v>2022</v>
      </c>
      <c r="M52" s="8" t="s">
        <v>407</v>
      </c>
      <c r="N52" s="8" t="s">
        <v>55</v>
      </c>
      <c r="O52" s="8" t="s">
        <v>156</v>
      </c>
      <c r="P52" s="6" t="s">
        <v>43</v>
      </c>
      <c r="Q52" s="8" t="s">
        <v>58</v>
      </c>
      <c r="R52" s="10" t="s">
        <v>408</v>
      </c>
      <c r="S52" s="11"/>
      <c r="T52" s="6"/>
      <c r="U52" s="27" t="str">
        <f>HYPERLINK("https://media.infra-m.ru/1946/1946191/cover/1946191.jpg", "Обложка")</f>
        <v>Обложка</v>
      </c>
      <c r="V52" s="27" t="str">
        <f>HYPERLINK("https://znanium.ru/catalog/product/1922279", "Ознакомиться")</f>
        <v>Ознакомиться</v>
      </c>
      <c r="W52" s="8" t="s">
        <v>409</v>
      </c>
      <c r="X52" s="6"/>
      <c r="Y52" s="6"/>
      <c r="Z52" s="6"/>
      <c r="AA52" s="6" t="s">
        <v>93</v>
      </c>
    </row>
    <row r="53" spans="1:27" s="4" customFormat="1" ht="51.95" customHeight="1">
      <c r="A53" s="5">
        <v>0</v>
      </c>
      <c r="B53" s="6" t="s">
        <v>410</v>
      </c>
      <c r="C53" s="13">
        <v>2812.8</v>
      </c>
      <c r="D53" s="8" t="s">
        <v>411</v>
      </c>
      <c r="E53" s="8" t="s">
        <v>412</v>
      </c>
      <c r="F53" s="8" t="s">
        <v>413</v>
      </c>
      <c r="G53" s="6" t="s">
        <v>66</v>
      </c>
      <c r="H53" s="6" t="s">
        <v>414</v>
      </c>
      <c r="I53" s="8"/>
      <c r="J53" s="9">
        <v>1</v>
      </c>
      <c r="K53" s="9">
        <v>882</v>
      </c>
      <c r="L53" s="9">
        <v>2024</v>
      </c>
      <c r="M53" s="8" t="s">
        <v>415</v>
      </c>
      <c r="N53" s="8" t="s">
        <v>79</v>
      </c>
      <c r="O53" s="8" t="s">
        <v>147</v>
      </c>
      <c r="P53" s="6" t="s">
        <v>342</v>
      </c>
      <c r="Q53" s="8" t="s">
        <v>44</v>
      </c>
      <c r="R53" s="10" t="s">
        <v>416</v>
      </c>
      <c r="S53" s="11"/>
      <c r="T53" s="6"/>
      <c r="U53" s="27" t="str">
        <f>HYPERLINK("https://media.infra-m.ru/2107/2107415/cover/2107415.jpg", "Обложка")</f>
        <v>Обложка</v>
      </c>
      <c r="V53" s="27" t="str">
        <f>HYPERLINK("https://znanium.ru/catalog/product/1059305", "Ознакомиться")</f>
        <v>Ознакомиться</v>
      </c>
      <c r="W53" s="8" t="s">
        <v>417</v>
      </c>
      <c r="X53" s="6"/>
      <c r="Y53" s="6"/>
      <c r="Z53" s="6"/>
      <c r="AA53" s="6" t="s">
        <v>418</v>
      </c>
    </row>
    <row r="54" spans="1:27" s="4" customFormat="1" ht="33" customHeight="1">
      <c r="A54" s="5">
        <v>0</v>
      </c>
      <c r="B54" s="6" t="s">
        <v>419</v>
      </c>
      <c r="C54" s="13">
        <v>3960</v>
      </c>
      <c r="D54" s="8" t="s">
        <v>420</v>
      </c>
      <c r="E54" s="8" t="s">
        <v>421</v>
      </c>
      <c r="F54" s="8" t="s">
        <v>422</v>
      </c>
      <c r="G54" s="6" t="s">
        <v>423</v>
      </c>
      <c r="H54" s="6" t="s">
        <v>342</v>
      </c>
      <c r="I54" s="8"/>
      <c r="J54" s="9">
        <v>2</v>
      </c>
      <c r="K54" s="9">
        <v>960</v>
      </c>
      <c r="L54" s="9">
        <v>2006</v>
      </c>
      <c r="M54" s="8" t="s">
        <v>424</v>
      </c>
      <c r="N54" s="8" t="s">
        <v>425</v>
      </c>
      <c r="O54" s="8" t="s">
        <v>426</v>
      </c>
      <c r="P54" s="6" t="s">
        <v>342</v>
      </c>
      <c r="Q54" s="8" t="s">
        <v>383</v>
      </c>
      <c r="R54" s="10"/>
      <c r="S54" s="11"/>
      <c r="T54" s="6"/>
      <c r="U54" s="12"/>
      <c r="V54" s="12"/>
      <c r="W54" s="8" t="s">
        <v>427</v>
      </c>
      <c r="X54" s="6"/>
      <c r="Y54" s="6"/>
      <c r="Z54" s="6"/>
      <c r="AA54" s="6" t="s">
        <v>428</v>
      </c>
    </row>
    <row r="55" spans="1:27" s="4" customFormat="1" ht="42" customHeight="1">
      <c r="A55" s="5">
        <v>0</v>
      </c>
      <c r="B55" s="6" t="s">
        <v>429</v>
      </c>
      <c r="C55" s="13">
        <v>2760</v>
      </c>
      <c r="D55" s="8" t="s">
        <v>430</v>
      </c>
      <c r="E55" s="8" t="s">
        <v>431</v>
      </c>
      <c r="F55" s="8" t="s">
        <v>422</v>
      </c>
      <c r="G55" s="6" t="s">
        <v>66</v>
      </c>
      <c r="H55" s="6" t="s">
        <v>342</v>
      </c>
      <c r="I55" s="8"/>
      <c r="J55" s="9">
        <v>1</v>
      </c>
      <c r="K55" s="9">
        <v>480</v>
      </c>
      <c r="L55" s="9">
        <v>2019</v>
      </c>
      <c r="M55" s="8" t="s">
        <v>432</v>
      </c>
      <c r="N55" s="8" t="s">
        <v>425</v>
      </c>
      <c r="O55" s="8" t="s">
        <v>426</v>
      </c>
      <c r="P55" s="6" t="s">
        <v>342</v>
      </c>
      <c r="Q55" s="8" t="s">
        <v>58</v>
      </c>
      <c r="R55" s="10" t="s">
        <v>433</v>
      </c>
      <c r="S55" s="11"/>
      <c r="T55" s="6"/>
      <c r="U55" s="27" t="str">
        <f>HYPERLINK("https://media.infra-m.ru/1001/1001521/cover/1001521.jpg", "Обложка")</f>
        <v>Обложка</v>
      </c>
      <c r="V55" s="12"/>
      <c r="W55" s="8" t="s">
        <v>427</v>
      </c>
      <c r="X55" s="6"/>
      <c r="Y55" s="6"/>
      <c r="Z55" s="6"/>
      <c r="AA55" s="6" t="s">
        <v>122</v>
      </c>
    </row>
    <row r="56" spans="1:27" s="4" customFormat="1" ht="42" customHeight="1">
      <c r="A56" s="5">
        <v>0</v>
      </c>
      <c r="B56" s="6" t="s">
        <v>434</v>
      </c>
      <c r="C56" s="13">
        <v>2760</v>
      </c>
      <c r="D56" s="8" t="s">
        <v>435</v>
      </c>
      <c r="E56" s="8" t="s">
        <v>436</v>
      </c>
      <c r="F56" s="8" t="s">
        <v>422</v>
      </c>
      <c r="G56" s="6" t="s">
        <v>66</v>
      </c>
      <c r="H56" s="6" t="s">
        <v>342</v>
      </c>
      <c r="I56" s="8"/>
      <c r="J56" s="9">
        <v>1</v>
      </c>
      <c r="K56" s="9">
        <v>480</v>
      </c>
      <c r="L56" s="9">
        <v>2019</v>
      </c>
      <c r="M56" s="8" t="s">
        <v>437</v>
      </c>
      <c r="N56" s="8" t="s">
        <v>425</v>
      </c>
      <c r="O56" s="8" t="s">
        <v>426</v>
      </c>
      <c r="P56" s="6" t="s">
        <v>342</v>
      </c>
      <c r="Q56" s="8" t="s">
        <v>58</v>
      </c>
      <c r="R56" s="10" t="s">
        <v>433</v>
      </c>
      <c r="S56" s="11"/>
      <c r="T56" s="6"/>
      <c r="U56" s="27" t="str">
        <f>HYPERLINK("https://media.infra-m.ru/1020/1020835/cover/1020835.jpg", "Обложка")</f>
        <v>Обложка</v>
      </c>
      <c r="V56" s="12"/>
      <c r="W56" s="8" t="s">
        <v>427</v>
      </c>
      <c r="X56" s="6"/>
      <c r="Y56" s="6"/>
      <c r="Z56" s="6"/>
      <c r="AA56" s="6" t="s">
        <v>122</v>
      </c>
    </row>
    <row r="57" spans="1:27" s="4" customFormat="1" ht="42" customHeight="1">
      <c r="A57" s="5">
        <v>0</v>
      </c>
      <c r="B57" s="6" t="s">
        <v>438</v>
      </c>
      <c r="C57" s="13">
        <v>2760</v>
      </c>
      <c r="D57" s="8" t="s">
        <v>439</v>
      </c>
      <c r="E57" s="8" t="s">
        <v>440</v>
      </c>
      <c r="F57" s="8" t="s">
        <v>422</v>
      </c>
      <c r="G57" s="6" t="s">
        <v>66</v>
      </c>
      <c r="H57" s="6" t="s">
        <v>342</v>
      </c>
      <c r="I57" s="8"/>
      <c r="J57" s="9">
        <v>1</v>
      </c>
      <c r="K57" s="9">
        <v>480</v>
      </c>
      <c r="L57" s="9">
        <v>2019</v>
      </c>
      <c r="M57" s="8" t="s">
        <v>441</v>
      </c>
      <c r="N57" s="8" t="s">
        <v>425</v>
      </c>
      <c r="O57" s="8" t="s">
        <v>426</v>
      </c>
      <c r="P57" s="6" t="s">
        <v>342</v>
      </c>
      <c r="Q57" s="8" t="s">
        <v>58</v>
      </c>
      <c r="R57" s="10" t="s">
        <v>433</v>
      </c>
      <c r="S57" s="11"/>
      <c r="T57" s="6"/>
      <c r="U57" s="27" t="str">
        <f>HYPERLINK("https://media.infra-m.ru/1002/1002095/cover/1002095.jpg", "Обложка")</f>
        <v>Обложка</v>
      </c>
      <c r="V57" s="12"/>
      <c r="W57" s="8" t="s">
        <v>427</v>
      </c>
      <c r="X57" s="6"/>
      <c r="Y57" s="6"/>
      <c r="Z57" s="6"/>
      <c r="AA57" s="6" t="s">
        <v>93</v>
      </c>
    </row>
    <row r="58" spans="1:27" s="4" customFormat="1" ht="42" customHeight="1">
      <c r="A58" s="5">
        <v>0</v>
      </c>
      <c r="B58" s="6" t="s">
        <v>442</v>
      </c>
      <c r="C58" s="13">
        <v>2760</v>
      </c>
      <c r="D58" s="8" t="s">
        <v>443</v>
      </c>
      <c r="E58" s="8" t="s">
        <v>444</v>
      </c>
      <c r="F58" s="8" t="s">
        <v>422</v>
      </c>
      <c r="G58" s="6" t="s">
        <v>66</v>
      </c>
      <c r="H58" s="6" t="s">
        <v>342</v>
      </c>
      <c r="I58" s="8"/>
      <c r="J58" s="9">
        <v>5</v>
      </c>
      <c r="K58" s="9">
        <v>480</v>
      </c>
      <c r="L58" s="9">
        <v>2019</v>
      </c>
      <c r="M58" s="8" t="s">
        <v>445</v>
      </c>
      <c r="N58" s="8" t="s">
        <v>425</v>
      </c>
      <c r="O58" s="8" t="s">
        <v>426</v>
      </c>
      <c r="P58" s="6" t="s">
        <v>342</v>
      </c>
      <c r="Q58" s="8" t="s">
        <v>383</v>
      </c>
      <c r="R58" s="10"/>
      <c r="S58" s="11"/>
      <c r="T58" s="6"/>
      <c r="U58" s="27" t="str">
        <f>HYPERLINK("https://media.infra-m.ru/1002/1002096/cover/1002096.jpg", "Обложка")</f>
        <v>Обложка</v>
      </c>
      <c r="V58" s="12"/>
      <c r="W58" s="8" t="s">
        <v>427</v>
      </c>
      <c r="X58" s="6"/>
      <c r="Y58" s="6"/>
      <c r="Z58" s="6"/>
      <c r="AA58" s="6" t="s">
        <v>93</v>
      </c>
    </row>
    <row r="59" spans="1:27" s="4" customFormat="1" ht="42" customHeight="1">
      <c r="A59" s="5">
        <v>0</v>
      </c>
      <c r="B59" s="6" t="s">
        <v>446</v>
      </c>
      <c r="C59" s="13">
        <v>2760</v>
      </c>
      <c r="D59" s="8" t="s">
        <v>447</v>
      </c>
      <c r="E59" s="8" t="s">
        <v>448</v>
      </c>
      <c r="F59" s="8" t="s">
        <v>422</v>
      </c>
      <c r="G59" s="6" t="s">
        <v>66</v>
      </c>
      <c r="H59" s="6" t="s">
        <v>342</v>
      </c>
      <c r="I59" s="8"/>
      <c r="J59" s="9">
        <v>1</v>
      </c>
      <c r="K59" s="9">
        <v>480</v>
      </c>
      <c r="L59" s="9">
        <v>2019</v>
      </c>
      <c r="M59" s="8" t="s">
        <v>449</v>
      </c>
      <c r="N59" s="8" t="s">
        <v>425</v>
      </c>
      <c r="O59" s="8" t="s">
        <v>426</v>
      </c>
      <c r="P59" s="6" t="s">
        <v>342</v>
      </c>
      <c r="Q59" s="8" t="s">
        <v>58</v>
      </c>
      <c r="R59" s="10" t="s">
        <v>433</v>
      </c>
      <c r="S59" s="11"/>
      <c r="T59" s="6"/>
      <c r="U59" s="27" t="str">
        <f>HYPERLINK("https://media.infra-m.ru/1002/1002230/cover/1002230.jpg", "Обложка")</f>
        <v>Обложка</v>
      </c>
      <c r="V59" s="12"/>
      <c r="W59" s="8" t="s">
        <v>427</v>
      </c>
      <c r="X59" s="6"/>
      <c r="Y59" s="6"/>
      <c r="Z59" s="6"/>
      <c r="AA59" s="6" t="s">
        <v>122</v>
      </c>
    </row>
    <row r="60" spans="1:27" s="4" customFormat="1" ht="42" customHeight="1">
      <c r="A60" s="5">
        <v>0</v>
      </c>
      <c r="B60" s="6" t="s">
        <v>450</v>
      </c>
      <c r="C60" s="13">
        <v>2760</v>
      </c>
      <c r="D60" s="8" t="s">
        <v>451</v>
      </c>
      <c r="E60" s="8" t="s">
        <v>452</v>
      </c>
      <c r="F60" s="8" t="s">
        <v>422</v>
      </c>
      <c r="G60" s="6" t="s">
        <v>66</v>
      </c>
      <c r="H60" s="6" t="s">
        <v>342</v>
      </c>
      <c r="I60" s="8"/>
      <c r="J60" s="9">
        <v>1</v>
      </c>
      <c r="K60" s="9">
        <v>480</v>
      </c>
      <c r="L60" s="9">
        <v>2019</v>
      </c>
      <c r="M60" s="8" t="s">
        <v>453</v>
      </c>
      <c r="N60" s="8" t="s">
        <v>425</v>
      </c>
      <c r="O60" s="8" t="s">
        <v>426</v>
      </c>
      <c r="P60" s="6" t="s">
        <v>342</v>
      </c>
      <c r="Q60" s="8" t="s">
        <v>58</v>
      </c>
      <c r="R60" s="10" t="s">
        <v>433</v>
      </c>
      <c r="S60" s="11"/>
      <c r="T60" s="6"/>
      <c r="U60" s="27" t="str">
        <f>HYPERLINK("https://media.infra-m.ru/1020/1020978/cover/1020978.jpg", "Обложка")</f>
        <v>Обложка</v>
      </c>
      <c r="V60" s="12"/>
      <c r="W60" s="8" t="s">
        <v>427</v>
      </c>
      <c r="X60" s="6"/>
      <c r="Y60" s="6"/>
      <c r="Z60" s="6"/>
      <c r="AA60" s="6" t="s">
        <v>61</v>
      </c>
    </row>
    <row r="61" spans="1:27" s="4" customFormat="1" ht="42" customHeight="1">
      <c r="A61" s="5">
        <v>0</v>
      </c>
      <c r="B61" s="6" t="s">
        <v>454</v>
      </c>
      <c r="C61" s="13">
        <v>4196.3999999999996</v>
      </c>
      <c r="D61" s="8" t="s">
        <v>455</v>
      </c>
      <c r="E61" s="8" t="s">
        <v>456</v>
      </c>
      <c r="F61" s="8" t="s">
        <v>422</v>
      </c>
      <c r="G61" s="6" t="s">
        <v>66</v>
      </c>
      <c r="H61" s="6" t="s">
        <v>342</v>
      </c>
      <c r="I61" s="8"/>
      <c r="J61" s="9">
        <v>1</v>
      </c>
      <c r="K61" s="9">
        <v>480</v>
      </c>
      <c r="L61" s="9">
        <v>2019</v>
      </c>
      <c r="M61" s="8" t="s">
        <v>457</v>
      </c>
      <c r="N61" s="8" t="s">
        <v>425</v>
      </c>
      <c r="O61" s="8" t="s">
        <v>426</v>
      </c>
      <c r="P61" s="6" t="s">
        <v>342</v>
      </c>
      <c r="Q61" s="8" t="s">
        <v>58</v>
      </c>
      <c r="R61" s="10" t="s">
        <v>433</v>
      </c>
      <c r="S61" s="11"/>
      <c r="T61" s="6"/>
      <c r="U61" s="27" t="str">
        <f>HYPERLINK("https://media.infra-m.ru/1020/1020838/cover/1020838.jpg", "Обложка")</f>
        <v>Обложка</v>
      </c>
      <c r="V61" s="12"/>
      <c r="W61" s="8" t="s">
        <v>427</v>
      </c>
      <c r="X61" s="6"/>
      <c r="Y61" s="6"/>
      <c r="Z61" s="6"/>
      <c r="AA61" s="6" t="s">
        <v>61</v>
      </c>
    </row>
    <row r="62" spans="1:27" s="4" customFormat="1" ht="42" customHeight="1">
      <c r="A62" s="5">
        <v>0</v>
      </c>
      <c r="B62" s="6" t="s">
        <v>458</v>
      </c>
      <c r="C62" s="13">
        <v>2760</v>
      </c>
      <c r="D62" s="8" t="s">
        <v>459</v>
      </c>
      <c r="E62" s="8" t="s">
        <v>460</v>
      </c>
      <c r="F62" s="8" t="s">
        <v>422</v>
      </c>
      <c r="G62" s="6" t="s">
        <v>66</v>
      </c>
      <c r="H62" s="6" t="s">
        <v>342</v>
      </c>
      <c r="I62" s="8"/>
      <c r="J62" s="9">
        <v>1</v>
      </c>
      <c r="K62" s="9">
        <v>480</v>
      </c>
      <c r="L62" s="9">
        <v>2021</v>
      </c>
      <c r="M62" s="8" t="s">
        <v>461</v>
      </c>
      <c r="N62" s="8" t="s">
        <v>425</v>
      </c>
      <c r="O62" s="8" t="s">
        <v>426</v>
      </c>
      <c r="P62" s="6" t="s">
        <v>342</v>
      </c>
      <c r="Q62" s="8" t="s">
        <v>383</v>
      </c>
      <c r="R62" s="10"/>
      <c r="S62" s="11"/>
      <c r="T62" s="6"/>
      <c r="U62" s="27" t="str">
        <f>HYPERLINK("https://media.infra-m.ru/1426/1426331/cover/1426331.jpg", "Обложка")</f>
        <v>Обложка</v>
      </c>
      <c r="V62" s="12"/>
      <c r="W62" s="8" t="s">
        <v>427</v>
      </c>
      <c r="X62" s="6"/>
      <c r="Y62" s="6"/>
      <c r="Z62" s="6"/>
      <c r="AA62" s="6" t="s">
        <v>61</v>
      </c>
    </row>
    <row r="63" spans="1:27" s="4" customFormat="1" ht="42" customHeight="1">
      <c r="A63" s="5">
        <v>0</v>
      </c>
      <c r="B63" s="6" t="s">
        <v>462</v>
      </c>
      <c r="C63" s="13">
        <v>2760</v>
      </c>
      <c r="D63" s="8" t="s">
        <v>463</v>
      </c>
      <c r="E63" s="8" t="s">
        <v>464</v>
      </c>
      <c r="F63" s="8" t="s">
        <v>422</v>
      </c>
      <c r="G63" s="6" t="s">
        <v>66</v>
      </c>
      <c r="H63" s="6" t="s">
        <v>342</v>
      </c>
      <c r="I63" s="8"/>
      <c r="J63" s="9">
        <v>1</v>
      </c>
      <c r="K63" s="9">
        <v>480</v>
      </c>
      <c r="L63" s="9">
        <v>2019</v>
      </c>
      <c r="M63" s="8" t="s">
        <v>465</v>
      </c>
      <c r="N63" s="8" t="s">
        <v>425</v>
      </c>
      <c r="O63" s="8" t="s">
        <v>426</v>
      </c>
      <c r="P63" s="6" t="s">
        <v>342</v>
      </c>
      <c r="Q63" s="8" t="s">
        <v>58</v>
      </c>
      <c r="R63" s="10" t="s">
        <v>433</v>
      </c>
      <c r="S63" s="11"/>
      <c r="T63" s="6"/>
      <c r="U63" s="27" t="str">
        <f>HYPERLINK("https://media.infra-m.ru/1020/1020837/cover/1020837.jpg", "Обложка")</f>
        <v>Обложка</v>
      </c>
      <c r="V63" s="12"/>
      <c r="W63" s="8" t="s">
        <v>427</v>
      </c>
      <c r="X63" s="6"/>
      <c r="Y63" s="6"/>
      <c r="Z63" s="6"/>
      <c r="AA63" s="6" t="s">
        <v>84</v>
      </c>
    </row>
    <row r="64" spans="1:27" s="4" customFormat="1" ht="42" customHeight="1">
      <c r="A64" s="5">
        <v>0</v>
      </c>
      <c r="B64" s="6" t="s">
        <v>466</v>
      </c>
      <c r="C64" s="13">
        <v>2760</v>
      </c>
      <c r="D64" s="8" t="s">
        <v>467</v>
      </c>
      <c r="E64" s="8" t="s">
        <v>468</v>
      </c>
      <c r="F64" s="8" t="s">
        <v>422</v>
      </c>
      <c r="G64" s="6" t="s">
        <v>66</v>
      </c>
      <c r="H64" s="6" t="s">
        <v>342</v>
      </c>
      <c r="I64" s="8"/>
      <c r="J64" s="9">
        <v>1</v>
      </c>
      <c r="K64" s="9">
        <v>480</v>
      </c>
      <c r="L64" s="9">
        <v>2021</v>
      </c>
      <c r="M64" s="8" t="s">
        <v>469</v>
      </c>
      <c r="N64" s="8" t="s">
        <v>425</v>
      </c>
      <c r="O64" s="8" t="s">
        <v>426</v>
      </c>
      <c r="P64" s="6" t="s">
        <v>342</v>
      </c>
      <c r="Q64" s="8" t="s">
        <v>58</v>
      </c>
      <c r="R64" s="10" t="s">
        <v>433</v>
      </c>
      <c r="S64" s="11"/>
      <c r="T64" s="6"/>
      <c r="U64" s="27" t="str">
        <f>HYPERLINK("https://media.infra-m.ru/1223/1223152/cover/1223152.jpg", "Обложка")</f>
        <v>Обложка</v>
      </c>
      <c r="V64" s="12"/>
      <c r="W64" s="8" t="s">
        <v>427</v>
      </c>
      <c r="X64" s="6"/>
      <c r="Y64" s="6"/>
      <c r="Z64" s="6"/>
      <c r="AA64" s="6" t="s">
        <v>84</v>
      </c>
    </row>
    <row r="65" spans="1:27" s="4" customFormat="1" ht="42" customHeight="1">
      <c r="A65" s="5">
        <v>0</v>
      </c>
      <c r="B65" s="6" t="s">
        <v>470</v>
      </c>
      <c r="C65" s="13">
        <v>2760</v>
      </c>
      <c r="D65" s="8" t="s">
        <v>471</v>
      </c>
      <c r="E65" s="8" t="s">
        <v>472</v>
      </c>
      <c r="F65" s="8" t="s">
        <v>422</v>
      </c>
      <c r="G65" s="6" t="s">
        <v>66</v>
      </c>
      <c r="H65" s="6" t="s">
        <v>342</v>
      </c>
      <c r="I65" s="8"/>
      <c r="J65" s="9">
        <v>1</v>
      </c>
      <c r="K65" s="9">
        <v>496</v>
      </c>
      <c r="L65" s="9">
        <v>2021</v>
      </c>
      <c r="M65" s="8" t="s">
        <v>473</v>
      </c>
      <c r="N65" s="8" t="s">
        <v>425</v>
      </c>
      <c r="O65" s="8" t="s">
        <v>426</v>
      </c>
      <c r="P65" s="6" t="s">
        <v>342</v>
      </c>
      <c r="Q65" s="8" t="s">
        <v>383</v>
      </c>
      <c r="R65" s="10" t="s">
        <v>433</v>
      </c>
      <c r="S65" s="11"/>
      <c r="T65" s="6"/>
      <c r="U65" s="27" t="str">
        <f>HYPERLINK("https://media.infra-m.ru/1488/1488200/cover/1488200.jpg", "Обложка")</f>
        <v>Обложка</v>
      </c>
      <c r="V65" s="12"/>
      <c r="W65" s="8" t="s">
        <v>427</v>
      </c>
      <c r="X65" s="6"/>
      <c r="Y65" s="6"/>
      <c r="Z65" s="6"/>
      <c r="AA65" s="6" t="s">
        <v>84</v>
      </c>
    </row>
    <row r="66" spans="1:27" s="4" customFormat="1" ht="42" customHeight="1">
      <c r="A66" s="5">
        <v>0</v>
      </c>
      <c r="B66" s="6" t="s">
        <v>474</v>
      </c>
      <c r="C66" s="13">
        <v>2760</v>
      </c>
      <c r="D66" s="8" t="s">
        <v>475</v>
      </c>
      <c r="E66" s="8" t="s">
        <v>476</v>
      </c>
      <c r="F66" s="8" t="s">
        <v>422</v>
      </c>
      <c r="G66" s="6" t="s">
        <v>66</v>
      </c>
      <c r="H66" s="6" t="s">
        <v>342</v>
      </c>
      <c r="I66" s="8"/>
      <c r="J66" s="9">
        <v>1</v>
      </c>
      <c r="K66" s="9">
        <v>496</v>
      </c>
      <c r="L66" s="9">
        <v>2019</v>
      </c>
      <c r="M66" s="8" t="s">
        <v>477</v>
      </c>
      <c r="N66" s="8" t="s">
        <v>425</v>
      </c>
      <c r="O66" s="8" t="s">
        <v>426</v>
      </c>
      <c r="P66" s="6" t="s">
        <v>342</v>
      </c>
      <c r="Q66" s="8" t="s">
        <v>58</v>
      </c>
      <c r="R66" s="10" t="s">
        <v>433</v>
      </c>
      <c r="S66" s="11"/>
      <c r="T66" s="6"/>
      <c r="U66" s="27" t="str">
        <f>HYPERLINK("https://media.infra-m.ru/1020/1020834/cover/1020834.jpg", "Обложка")</f>
        <v>Обложка</v>
      </c>
      <c r="V66" s="12"/>
      <c r="W66" s="8" t="s">
        <v>427</v>
      </c>
      <c r="X66" s="6"/>
      <c r="Y66" s="6"/>
      <c r="Z66" s="6"/>
      <c r="AA66" s="6" t="s">
        <v>84</v>
      </c>
    </row>
    <row r="67" spans="1:27" s="4" customFormat="1" ht="42" customHeight="1">
      <c r="A67" s="5">
        <v>0</v>
      </c>
      <c r="B67" s="6" t="s">
        <v>478</v>
      </c>
      <c r="C67" s="13">
        <v>2760</v>
      </c>
      <c r="D67" s="8" t="s">
        <v>479</v>
      </c>
      <c r="E67" s="8" t="s">
        <v>480</v>
      </c>
      <c r="F67" s="8" t="s">
        <v>422</v>
      </c>
      <c r="G67" s="6" t="s">
        <v>66</v>
      </c>
      <c r="H67" s="6" t="s">
        <v>342</v>
      </c>
      <c r="I67" s="8"/>
      <c r="J67" s="9">
        <v>1</v>
      </c>
      <c r="K67" s="9">
        <v>495</v>
      </c>
      <c r="L67" s="9">
        <v>2019</v>
      </c>
      <c r="M67" s="8" t="s">
        <v>481</v>
      </c>
      <c r="N67" s="8" t="s">
        <v>425</v>
      </c>
      <c r="O67" s="8" t="s">
        <v>426</v>
      </c>
      <c r="P67" s="6" t="s">
        <v>342</v>
      </c>
      <c r="Q67" s="8" t="s">
        <v>58</v>
      </c>
      <c r="R67" s="10" t="s">
        <v>433</v>
      </c>
      <c r="S67" s="11"/>
      <c r="T67" s="6"/>
      <c r="U67" s="27" t="str">
        <f>HYPERLINK("https://media.infra-m.ru/1008/1008031/cover/1008031.jpg", "Обложка")</f>
        <v>Обложка</v>
      </c>
      <c r="V67" s="12"/>
      <c r="W67" s="8" t="s">
        <v>427</v>
      </c>
      <c r="X67" s="6"/>
      <c r="Y67" s="6"/>
      <c r="Z67" s="6"/>
      <c r="AA67" s="6" t="s">
        <v>113</v>
      </c>
    </row>
    <row r="68" spans="1:27" s="4" customFormat="1" ht="42" customHeight="1">
      <c r="A68" s="5">
        <v>0</v>
      </c>
      <c r="B68" s="6" t="s">
        <v>482</v>
      </c>
      <c r="C68" s="13">
        <v>2880</v>
      </c>
      <c r="D68" s="8" t="s">
        <v>483</v>
      </c>
      <c r="E68" s="8" t="s">
        <v>484</v>
      </c>
      <c r="F68" s="8" t="s">
        <v>422</v>
      </c>
      <c r="G68" s="6" t="s">
        <v>66</v>
      </c>
      <c r="H68" s="6" t="s">
        <v>342</v>
      </c>
      <c r="I68" s="8"/>
      <c r="J68" s="9">
        <v>1</v>
      </c>
      <c r="K68" s="9">
        <v>496</v>
      </c>
      <c r="L68" s="9">
        <v>2021</v>
      </c>
      <c r="M68" s="8"/>
      <c r="N68" s="8" t="s">
        <v>425</v>
      </c>
      <c r="O68" s="8" t="s">
        <v>426</v>
      </c>
      <c r="P68" s="6" t="s">
        <v>342</v>
      </c>
      <c r="Q68" s="8" t="s">
        <v>321</v>
      </c>
      <c r="R68" s="10" t="s">
        <v>433</v>
      </c>
      <c r="S68" s="11"/>
      <c r="T68" s="6"/>
      <c r="U68" s="27" t="str">
        <f>HYPERLINK("https://media.infra-m.ru/1834/1834406/cover/1834406.jpg", "Обложка")</f>
        <v>Обложка</v>
      </c>
      <c r="V68" s="12"/>
      <c r="W68" s="8" t="s">
        <v>427</v>
      </c>
      <c r="X68" s="6"/>
      <c r="Y68" s="6"/>
      <c r="Z68" s="6"/>
      <c r="AA68" s="6" t="s">
        <v>113</v>
      </c>
    </row>
    <row r="69" spans="1:27" s="4" customFormat="1" ht="42" customHeight="1">
      <c r="A69" s="5">
        <v>0</v>
      </c>
      <c r="B69" s="6" t="s">
        <v>485</v>
      </c>
      <c r="C69" s="13">
        <v>2880</v>
      </c>
      <c r="D69" s="8" t="s">
        <v>486</v>
      </c>
      <c r="E69" s="8" t="s">
        <v>487</v>
      </c>
      <c r="F69" s="8" t="s">
        <v>422</v>
      </c>
      <c r="G69" s="6" t="s">
        <v>66</v>
      </c>
      <c r="H69" s="6" t="s">
        <v>342</v>
      </c>
      <c r="I69" s="8"/>
      <c r="J69" s="9">
        <v>1</v>
      </c>
      <c r="K69" s="9">
        <v>496</v>
      </c>
      <c r="L69" s="9">
        <v>2021</v>
      </c>
      <c r="M69" s="8" t="s">
        <v>488</v>
      </c>
      <c r="N69" s="8" t="s">
        <v>425</v>
      </c>
      <c r="O69" s="8" t="s">
        <v>426</v>
      </c>
      <c r="P69" s="6" t="s">
        <v>342</v>
      </c>
      <c r="Q69" s="8" t="s">
        <v>383</v>
      </c>
      <c r="R69" s="10"/>
      <c r="S69" s="11"/>
      <c r="T69" s="6"/>
      <c r="U69" s="27" t="str">
        <f>HYPERLINK("https://media.infra-m.ru/1856/1856783/cover/1856783.jpg", "Обложка")</f>
        <v>Обложка</v>
      </c>
      <c r="V69" s="12"/>
      <c r="W69" s="8" t="s">
        <v>427</v>
      </c>
      <c r="X69" s="6"/>
      <c r="Y69" s="6"/>
      <c r="Z69" s="6"/>
      <c r="AA69" s="6" t="s">
        <v>113</v>
      </c>
    </row>
    <row r="70" spans="1:27" s="4" customFormat="1" ht="42" customHeight="1">
      <c r="A70" s="5">
        <v>0</v>
      </c>
      <c r="B70" s="6" t="s">
        <v>489</v>
      </c>
      <c r="C70" s="13">
        <v>2880</v>
      </c>
      <c r="D70" s="8" t="s">
        <v>490</v>
      </c>
      <c r="E70" s="8" t="s">
        <v>491</v>
      </c>
      <c r="F70" s="8" t="s">
        <v>492</v>
      </c>
      <c r="G70" s="6" t="s">
        <v>66</v>
      </c>
      <c r="H70" s="6" t="s">
        <v>342</v>
      </c>
      <c r="I70" s="8" t="s">
        <v>493</v>
      </c>
      <c r="J70" s="9">
        <v>1</v>
      </c>
      <c r="K70" s="9">
        <v>496</v>
      </c>
      <c r="L70" s="9">
        <v>2021</v>
      </c>
      <c r="M70" s="8" t="s">
        <v>494</v>
      </c>
      <c r="N70" s="8" t="s">
        <v>425</v>
      </c>
      <c r="O70" s="8" t="s">
        <v>426</v>
      </c>
      <c r="P70" s="6" t="s">
        <v>342</v>
      </c>
      <c r="Q70" s="8" t="s">
        <v>495</v>
      </c>
      <c r="R70" s="10"/>
      <c r="S70" s="11"/>
      <c r="T70" s="6"/>
      <c r="U70" s="27" t="str">
        <f>HYPERLINK("https://media.infra-m.ru/1841/1841080/cover/1841080.jpg", "Обложка")</f>
        <v>Обложка</v>
      </c>
      <c r="V70" s="12"/>
      <c r="W70" s="8" t="s">
        <v>427</v>
      </c>
      <c r="X70" s="6"/>
      <c r="Y70" s="6"/>
      <c r="Z70" s="6"/>
      <c r="AA70" s="6" t="s">
        <v>113</v>
      </c>
    </row>
    <row r="71" spans="1:27" s="4" customFormat="1" ht="42" customHeight="1">
      <c r="A71" s="5">
        <v>0</v>
      </c>
      <c r="B71" s="6" t="s">
        <v>496</v>
      </c>
      <c r="C71" s="13">
        <v>2760</v>
      </c>
      <c r="D71" s="8" t="s">
        <v>497</v>
      </c>
      <c r="E71" s="8" t="s">
        <v>498</v>
      </c>
      <c r="F71" s="8" t="s">
        <v>422</v>
      </c>
      <c r="G71" s="6" t="s">
        <v>499</v>
      </c>
      <c r="H71" s="6" t="s">
        <v>342</v>
      </c>
      <c r="I71" s="8"/>
      <c r="J71" s="9">
        <v>5</v>
      </c>
      <c r="K71" s="9">
        <v>512</v>
      </c>
      <c r="L71" s="9">
        <v>2019</v>
      </c>
      <c r="M71" s="8" t="s">
        <v>500</v>
      </c>
      <c r="N71" s="8" t="s">
        <v>425</v>
      </c>
      <c r="O71" s="8" t="s">
        <v>426</v>
      </c>
      <c r="P71" s="6" t="s">
        <v>342</v>
      </c>
      <c r="Q71" s="8" t="s">
        <v>495</v>
      </c>
      <c r="R71" s="10"/>
      <c r="S71" s="11"/>
      <c r="T71" s="6"/>
      <c r="U71" s="27" t="str">
        <f>HYPERLINK("https://media.infra-m.ru/0782/0782857/cover/782857.jpg", "Обложка")</f>
        <v>Обложка</v>
      </c>
      <c r="V71" s="12"/>
      <c r="W71" s="8" t="s">
        <v>427</v>
      </c>
      <c r="X71" s="6"/>
      <c r="Y71" s="6"/>
      <c r="Z71" s="6"/>
      <c r="AA71" s="6" t="s">
        <v>102</v>
      </c>
    </row>
    <row r="72" spans="1:27" s="4" customFormat="1" ht="42" customHeight="1">
      <c r="A72" s="5">
        <v>0</v>
      </c>
      <c r="B72" s="6" t="s">
        <v>501</v>
      </c>
      <c r="C72" s="13">
        <v>2760</v>
      </c>
      <c r="D72" s="8" t="s">
        <v>502</v>
      </c>
      <c r="E72" s="8" t="s">
        <v>503</v>
      </c>
      <c r="F72" s="8" t="s">
        <v>492</v>
      </c>
      <c r="G72" s="6" t="s">
        <v>504</v>
      </c>
      <c r="H72" s="6" t="s">
        <v>342</v>
      </c>
      <c r="I72" s="8"/>
      <c r="J72" s="9">
        <v>5</v>
      </c>
      <c r="K72" s="9">
        <v>480</v>
      </c>
      <c r="L72" s="9">
        <v>2019</v>
      </c>
      <c r="M72" s="8" t="s">
        <v>505</v>
      </c>
      <c r="N72" s="8" t="s">
        <v>425</v>
      </c>
      <c r="O72" s="8" t="s">
        <v>426</v>
      </c>
      <c r="P72" s="6" t="s">
        <v>342</v>
      </c>
      <c r="Q72" s="8" t="s">
        <v>383</v>
      </c>
      <c r="R72" s="10"/>
      <c r="S72" s="11"/>
      <c r="T72" s="6"/>
      <c r="U72" s="27" t="str">
        <f>HYPERLINK("https://media.infra-m.ru/0891/0891820/cover/891820.jpg", "Обложка")</f>
        <v>Обложка</v>
      </c>
      <c r="V72" s="12"/>
      <c r="W72" s="8" t="s">
        <v>427</v>
      </c>
      <c r="X72" s="6"/>
      <c r="Y72" s="6"/>
      <c r="Z72" s="6"/>
      <c r="AA72" s="6" t="s">
        <v>102</v>
      </c>
    </row>
    <row r="73" spans="1:27" s="4" customFormat="1" ht="42" customHeight="1">
      <c r="A73" s="5">
        <v>0</v>
      </c>
      <c r="B73" s="6" t="s">
        <v>506</v>
      </c>
      <c r="C73" s="13">
        <v>2760</v>
      </c>
      <c r="D73" s="8" t="s">
        <v>507</v>
      </c>
      <c r="E73" s="8" t="s">
        <v>508</v>
      </c>
      <c r="F73" s="8" t="s">
        <v>422</v>
      </c>
      <c r="G73" s="6" t="s">
        <v>504</v>
      </c>
      <c r="H73" s="6" t="s">
        <v>342</v>
      </c>
      <c r="I73" s="8"/>
      <c r="J73" s="9">
        <v>5</v>
      </c>
      <c r="K73" s="9">
        <v>480</v>
      </c>
      <c r="L73" s="9">
        <v>2019</v>
      </c>
      <c r="M73" s="8" t="s">
        <v>509</v>
      </c>
      <c r="N73" s="8" t="s">
        <v>425</v>
      </c>
      <c r="O73" s="8" t="s">
        <v>426</v>
      </c>
      <c r="P73" s="6" t="s">
        <v>342</v>
      </c>
      <c r="Q73" s="8" t="s">
        <v>495</v>
      </c>
      <c r="R73" s="10"/>
      <c r="S73" s="11"/>
      <c r="T73" s="6"/>
      <c r="U73" s="27" t="str">
        <f>HYPERLINK("https://media.infra-m.ru/0922/0922663/cover/922663.jpg", "Обложка")</f>
        <v>Обложка</v>
      </c>
      <c r="V73" s="12"/>
      <c r="W73" s="8" t="s">
        <v>427</v>
      </c>
      <c r="X73" s="6"/>
      <c r="Y73" s="6"/>
      <c r="Z73" s="6"/>
      <c r="AA73" s="6" t="s">
        <v>292</v>
      </c>
    </row>
    <row r="74" spans="1:27" s="4" customFormat="1" ht="42" customHeight="1">
      <c r="A74" s="5">
        <v>0</v>
      </c>
      <c r="B74" s="6" t="s">
        <v>510</v>
      </c>
      <c r="C74" s="13">
        <v>2760</v>
      </c>
      <c r="D74" s="8" t="s">
        <v>511</v>
      </c>
      <c r="E74" s="8" t="s">
        <v>512</v>
      </c>
      <c r="F74" s="8" t="s">
        <v>422</v>
      </c>
      <c r="G74" s="6" t="s">
        <v>504</v>
      </c>
      <c r="H74" s="6" t="s">
        <v>342</v>
      </c>
      <c r="I74" s="8"/>
      <c r="J74" s="9">
        <v>1</v>
      </c>
      <c r="K74" s="9">
        <v>448</v>
      </c>
      <c r="L74" s="9">
        <v>2020</v>
      </c>
      <c r="M74" s="8" t="s">
        <v>513</v>
      </c>
      <c r="N74" s="8" t="s">
        <v>425</v>
      </c>
      <c r="O74" s="8" t="s">
        <v>426</v>
      </c>
      <c r="P74" s="6" t="s">
        <v>342</v>
      </c>
      <c r="Q74" s="8" t="s">
        <v>321</v>
      </c>
      <c r="R74" s="10"/>
      <c r="S74" s="11"/>
      <c r="T74" s="6"/>
      <c r="U74" s="27" t="str">
        <f>HYPERLINK("https://media.infra-m.ru/0952/0952065/cover/952065.jpg", "Обложка")</f>
        <v>Обложка</v>
      </c>
      <c r="V74" s="12"/>
      <c r="W74" s="8" t="s">
        <v>427</v>
      </c>
      <c r="X74" s="6"/>
      <c r="Y74" s="6"/>
      <c r="Z74" s="6"/>
      <c r="AA74" s="6" t="s">
        <v>292</v>
      </c>
    </row>
    <row r="75" spans="1:27" s="4" customFormat="1" ht="42" customHeight="1">
      <c r="A75" s="5">
        <v>0</v>
      </c>
      <c r="B75" s="6" t="s">
        <v>514</v>
      </c>
      <c r="C75" s="13">
        <v>3960</v>
      </c>
      <c r="D75" s="8" t="s">
        <v>515</v>
      </c>
      <c r="E75" s="8" t="s">
        <v>516</v>
      </c>
      <c r="F75" s="8" t="s">
        <v>517</v>
      </c>
      <c r="G75" s="6" t="s">
        <v>66</v>
      </c>
      <c r="H75" s="6" t="s">
        <v>342</v>
      </c>
      <c r="I75" s="8"/>
      <c r="J75" s="9">
        <v>2</v>
      </c>
      <c r="K75" s="9">
        <v>960</v>
      </c>
      <c r="L75" s="9">
        <v>2018</v>
      </c>
      <c r="M75" s="8" t="s">
        <v>518</v>
      </c>
      <c r="N75" s="8" t="s">
        <v>425</v>
      </c>
      <c r="O75" s="8" t="s">
        <v>426</v>
      </c>
      <c r="P75" s="6" t="s">
        <v>342</v>
      </c>
      <c r="Q75" s="8" t="s">
        <v>383</v>
      </c>
      <c r="R75" s="10" t="s">
        <v>519</v>
      </c>
      <c r="S75" s="11"/>
      <c r="T75" s="6"/>
      <c r="U75" s="27" t="str">
        <f>HYPERLINK("https://media.infra-m.ru/0914/0914352/cover/914352.jpg", "Обложка")</f>
        <v>Обложка</v>
      </c>
      <c r="V75" s="12"/>
      <c r="W75" s="8" t="s">
        <v>427</v>
      </c>
      <c r="X75" s="6"/>
      <c r="Y75" s="6"/>
      <c r="Z75" s="6"/>
      <c r="AA75" s="6" t="s">
        <v>520</v>
      </c>
    </row>
    <row r="76" spans="1:27" s="4" customFormat="1" ht="42" customHeight="1">
      <c r="A76" s="5">
        <v>0</v>
      </c>
      <c r="B76" s="6" t="s">
        <v>521</v>
      </c>
      <c r="C76" s="13">
        <v>2760</v>
      </c>
      <c r="D76" s="8" t="s">
        <v>522</v>
      </c>
      <c r="E76" s="8" t="s">
        <v>523</v>
      </c>
      <c r="F76" s="8" t="s">
        <v>517</v>
      </c>
      <c r="G76" s="6" t="s">
        <v>66</v>
      </c>
      <c r="H76" s="6" t="s">
        <v>342</v>
      </c>
      <c r="I76" s="8"/>
      <c r="J76" s="9">
        <v>1</v>
      </c>
      <c r="K76" s="9">
        <v>480</v>
      </c>
      <c r="L76" s="9">
        <v>2019</v>
      </c>
      <c r="M76" s="8" t="s">
        <v>524</v>
      </c>
      <c r="N76" s="8" t="s">
        <v>425</v>
      </c>
      <c r="O76" s="8" t="s">
        <v>426</v>
      </c>
      <c r="P76" s="6" t="s">
        <v>342</v>
      </c>
      <c r="Q76" s="8" t="s">
        <v>58</v>
      </c>
      <c r="R76" s="10" t="s">
        <v>433</v>
      </c>
      <c r="S76" s="11"/>
      <c r="T76" s="6"/>
      <c r="U76" s="27" t="str">
        <f>HYPERLINK("https://media.infra-m.ru/0989/0989376/cover/989376.jpg", "Обложка")</f>
        <v>Обложка</v>
      </c>
      <c r="V76" s="12"/>
      <c r="W76" s="8" t="s">
        <v>427</v>
      </c>
      <c r="X76" s="6"/>
      <c r="Y76" s="6"/>
      <c r="Z76" s="6"/>
      <c r="AA76" s="6" t="s">
        <v>525</v>
      </c>
    </row>
    <row r="77" spans="1:27" s="4" customFormat="1" ht="42" customHeight="1">
      <c r="A77" s="5">
        <v>0</v>
      </c>
      <c r="B77" s="6" t="s">
        <v>526</v>
      </c>
      <c r="C77" s="13">
        <v>2760</v>
      </c>
      <c r="D77" s="8" t="s">
        <v>527</v>
      </c>
      <c r="E77" s="8" t="s">
        <v>528</v>
      </c>
      <c r="F77" s="8" t="s">
        <v>422</v>
      </c>
      <c r="G77" s="6" t="s">
        <v>66</v>
      </c>
      <c r="H77" s="6" t="s">
        <v>342</v>
      </c>
      <c r="I77" s="8"/>
      <c r="J77" s="9">
        <v>1</v>
      </c>
      <c r="K77" s="9">
        <v>480</v>
      </c>
      <c r="L77" s="9">
        <v>2018</v>
      </c>
      <c r="M77" s="8" t="s">
        <v>529</v>
      </c>
      <c r="N77" s="8" t="s">
        <v>425</v>
      </c>
      <c r="O77" s="8" t="s">
        <v>426</v>
      </c>
      <c r="P77" s="6" t="s">
        <v>342</v>
      </c>
      <c r="Q77" s="8" t="s">
        <v>321</v>
      </c>
      <c r="R77" s="10" t="s">
        <v>530</v>
      </c>
      <c r="S77" s="11"/>
      <c r="T77" s="6"/>
      <c r="U77" s="27" t="str">
        <f>HYPERLINK("https://media.infra-m.ru/0927/0927387/cover/927387.jpg", "Обложка")</f>
        <v>Обложка</v>
      </c>
      <c r="V77" s="12"/>
      <c r="W77" s="8" t="s">
        <v>427</v>
      </c>
      <c r="X77" s="6"/>
      <c r="Y77" s="6"/>
      <c r="Z77" s="6"/>
      <c r="AA77" s="6" t="s">
        <v>525</v>
      </c>
    </row>
    <row r="78" spans="1:27" s="4" customFormat="1" ht="42" customHeight="1">
      <c r="A78" s="5">
        <v>0</v>
      </c>
      <c r="B78" s="6" t="s">
        <v>531</v>
      </c>
      <c r="C78" s="13">
        <v>2760</v>
      </c>
      <c r="D78" s="8" t="s">
        <v>532</v>
      </c>
      <c r="E78" s="8" t="s">
        <v>533</v>
      </c>
      <c r="F78" s="8" t="s">
        <v>422</v>
      </c>
      <c r="G78" s="6" t="s">
        <v>66</v>
      </c>
      <c r="H78" s="6" t="s">
        <v>342</v>
      </c>
      <c r="I78" s="8"/>
      <c r="J78" s="9">
        <v>1</v>
      </c>
      <c r="K78" s="9">
        <v>480</v>
      </c>
      <c r="L78" s="9">
        <v>2018</v>
      </c>
      <c r="M78" s="8" t="s">
        <v>534</v>
      </c>
      <c r="N78" s="8" t="s">
        <v>425</v>
      </c>
      <c r="O78" s="8" t="s">
        <v>426</v>
      </c>
      <c r="P78" s="6" t="s">
        <v>342</v>
      </c>
      <c r="Q78" s="8" t="s">
        <v>321</v>
      </c>
      <c r="R78" s="10" t="s">
        <v>519</v>
      </c>
      <c r="S78" s="11"/>
      <c r="T78" s="6"/>
      <c r="U78" s="27" t="str">
        <f>HYPERLINK("https://media.infra-m.ru/0927/0927388/cover/927388.jpg", "Обложка")</f>
        <v>Обложка</v>
      </c>
      <c r="V78" s="12"/>
      <c r="W78" s="8" t="s">
        <v>427</v>
      </c>
      <c r="X78" s="6"/>
      <c r="Y78" s="6"/>
      <c r="Z78" s="6"/>
      <c r="AA78" s="6" t="s">
        <v>525</v>
      </c>
    </row>
    <row r="79" spans="1:27" s="4" customFormat="1" ht="42" customHeight="1">
      <c r="A79" s="5">
        <v>0</v>
      </c>
      <c r="B79" s="6" t="s">
        <v>535</v>
      </c>
      <c r="C79" s="13">
        <v>2760</v>
      </c>
      <c r="D79" s="8" t="s">
        <v>536</v>
      </c>
      <c r="E79" s="8" t="s">
        <v>537</v>
      </c>
      <c r="F79" s="8" t="s">
        <v>422</v>
      </c>
      <c r="G79" s="6" t="s">
        <v>66</v>
      </c>
      <c r="H79" s="6" t="s">
        <v>342</v>
      </c>
      <c r="I79" s="8"/>
      <c r="J79" s="9">
        <v>1</v>
      </c>
      <c r="K79" s="9">
        <v>480</v>
      </c>
      <c r="L79" s="9">
        <v>2020</v>
      </c>
      <c r="M79" s="8" t="s">
        <v>538</v>
      </c>
      <c r="N79" s="8" t="s">
        <v>425</v>
      </c>
      <c r="O79" s="8" t="s">
        <v>426</v>
      </c>
      <c r="P79" s="6" t="s">
        <v>342</v>
      </c>
      <c r="Q79" s="8" t="s">
        <v>383</v>
      </c>
      <c r="R79" s="10" t="s">
        <v>530</v>
      </c>
      <c r="S79" s="11"/>
      <c r="T79" s="6"/>
      <c r="U79" s="27" t="str">
        <f>HYPERLINK("https://media.infra-m.ru/1081/1081872/cover/1081872.jpg", "Обложка")</f>
        <v>Обложка</v>
      </c>
      <c r="V79" s="12"/>
      <c r="W79" s="8" t="s">
        <v>427</v>
      </c>
      <c r="X79" s="6"/>
      <c r="Y79" s="6"/>
      <c r="Z79" s="6"/>
      <c r="AA79" s="6" t="s">
        <v>539</v>
      </c>
    </row>
    <row r="80" spans="1:27" s="4" customFormat="1" ht="42" customHeight="1">
      <c r="A80" s="5">
        <v>0</v>
      </c>
      <c r="B80" s="6" t="s">
        <v>540</v>
      </c>
      <c r="C80" s="13">
        <v>2760</v>
      </c>
      <c r="D80" s="8" t="s">
        <v>541</v>
      </c>
      <c r="E80" s="8" t="s">
        <v>542</v>
      </c>
      <c r="F80" s="8" t="s">
        <v>422</v>
      </c>
      <c r="G80" s="6" t="s">
        <v>66</v>
      </c>
      <c r="H80" s="6" t="s">
        <v>342</v>
      </c>
      <c r="I80" s="8"/>
      <c r="J80" s="9">
        <v>1</v>
      </c>
      <c r="K80" s="9">
        <v>480</v>
      </c>
      <c r="L80" s="9">
        <v>2019</v>
      </c>
      <c r="M80" s="8" t="s">
        <v>543</v>
      </c>
      <c r="N80" s="8" t="s">
        <v>425</v>
      </c>
      <c r="O80" s="8" t="s">
        <v>426</v>
      </c>
      <c r="P80" s="6" t="s">
        <v>342</v>
      </c>
      <c r="Q80" s="8" t="s">
        <v>58</v>
      </c>
      <c r="R80" s="10" t="s">
        <v>433</v>
      </c>
      <c r="S80" s="11"/>
      <c r="T80" s="6"/>
      <c r="U80" s="27" t="str">
        <f>HYPERLINK("https://media.infra-m.ru/0989/0989377/cover/989377.jpg", "Обложка")</f>
        <v>Обложка</v>
      </c>
      <c r="V80" s="12"/>
      <c r="W80" s="8" t="s">
        <v>427</v>
      </c>
      <c r="X80" s="6"/>
      <c r="Y80" s="6"/>
      <c r="Z80" s="6"/>
      <c r="AA80" s="6" t="s">
        <v>539</v>
      </c>
    </row>
    <row r="81" spans="1:27" s="4" customFormat="1" ht="51.95" customHeight="1">
      <c r="A81" s="5">
        <v>0</v>
      </c>
      <c r="B81" s="6" t="s">
        <v>544</v>
      </c>
      <c r="C81" s="13">
        <v>2760</v>
      </c>
      <c r="D81" s="8" t="s">
        <v>545</v>
      </c>
      <c r="E81" s="8" t="s">
        <v>546</v>
      </c>
      <c r="F81" s="8" t="s">
        <v>492</v>
      </c>
      <c r="G81" s="6" t="s">
        <v>66</v>
      </c>
      <c r="H81" s="6" t="s">
        <v>342</v>
      </c>
      <c r="I81" s="8"/>
      <c r="J81" s="9">
        <v>5</v>
      </c>
      <c r="K81" s="9">
        <v>480</v>
      </c>
      <c r="L81" s="9">
        <v>2018</v>
      </c>
      <c r="M81" s="8" t="s">
        <v>547</v>
      </c>
      <c r="N81" s="8" t="s">
        <v>425</v>
      </c>
      <c r="O81" s="8" t="s">
        <v>426</v>
      </c>
      <c r="P81" s="6" t="s">
        <v>342</v>
      </c>
      <c r="Q81" s="8" t="s">
        <v>321</v>
      </c>
      <c r="R81" s="10" t="s">
        <v>548</v>
      </c>
      <c r="S81" s="11"/>
      <c r="T81" s="6"/>
      <c r="U81" s="27" t="str">
        <f>HYPERLINK("https://media.infra-m.ru/0882/0882283/cover/882283.jpg", "Обложка")</f>
        <v>Обложка</v>
      </c>
      <c r="V81" s="12"/>
      <c r="W81" s="8" t="s">
        <v>427</v>
      </c>
      <c r="X81" s="6"/>
      <c r="Y81" s="6"/>
      <c r="Z81" s="6"/>
      <c r="AA81" s="6" t="s">
        <v>539</v>
      </c>
    </row>
    <row r="82" spans="1:27" s="4" customFormat="1" ht="42" customHeight="1">
      <c r="A82" s="5">
        <v>0</v>
      </c>
      <c r="B82" s="6" t="s">
        <v>549</v>
      </c>
      <c r="C82" s="13">
        <v>2760</v>
      </c>
      <c r="D82" s="8" t="s">
        <v>550</v>
      </c>
      <c r="E82" s="8" t="s">
        <v>551</v>
      </c>
      <c r="F82" s="8" t="s">
        <v>422</v>
      </c>
      <c r="G82" s="6" t="s">
        <v>66</v>
      </c>
      <c r="H82" s="6" t="s">
        <v>342</v>
      </c>
      <c r="I82" s="8"/>
      <c r="J82" s="9">
        <v>5</v>
      </c>
      <c r="K82" s="9">
        <v>480</v>
      </c>
      <c r="L82" s="9">
        <v>2020</v>
      </c>
      <c r="M82" s="8" t="s">
        <v>552</v>
      </c>
      <c r="N82" s="8" t="s">
        <v>425</v>
      </c>
      <c r="O82" s="8" t="s">
        <v>426</v>
      </c>
      <c r="P82" s="6" t="s">
        <v>342</v>
      </c>
      <c r="Q82" s="8" t="s">
        <v>58</v>
      </c>
      <c r="R82" s="10" t="s">
        <v>433</v>
      </c>
      <c r="S82" s="11"/>
      <c r="T82" s="6"/>
      <c r="U82" s="27" t="str">
        <f>HYPERLINK("https://media.infra-m.ru/1044/1044533/cover/1044533.jpg", "Обложка")</f>
        <v>Обложка</v>
      </c>
      <c r="V82" s="12"/>
      <c r="W82" s="8" t="s">
        <v>427</v>
      </c>
      <c r="X82" s="6"/>
      <c r="Y82" s="6"/>
      <c r="Z82" s="6"/>
      <c r="AA82" s="6" t="s">
        <v>47</v>
      </c>
    </row>
    <row r="83" spans="1:27" s="4" customFormat="1" ht="44.1" customHeight="1">
      <c r="A83" s="5">
        <v>0</v>
      </c>
      <c r="B83" s="6" t="s">
        <v>553</v>
      </c>
      <c r="C83" s="13">
        <v>2760</v>
      </c>
      <c r="D83" s="8" t="s">
        <v>554</v>
      </c>
      <c r="E83" s="8" t="s">
        <v>555</v>
      </c>
      <c r="F83" s="8" t="s">
        <v>422</v>
      </c>
      <c r="G83" s="6" t="s">
        <v>66</v>
      </c>
      <c r="H83" s="6" t="s">
        <v>342</v>
      </c>
      <c r="I83" s="8"/>
      <c r="J83" s="9">
        <v>5</v>
      </c>
      <c r="K83" s="9">
        <v>480</v>
      </c>
      <c r="L83" s="9">
        <v>2020</v>
      </c>
      <c r="M83" s="8" t="s">
        <v>556</v>
      </c>
      <c r="N83" s="8" t="s">
        <v>425</v>
      </c>
      <c r="O83" s="8" t="s">
        <v>426</v>
      </c>
      <c r="P83" s="6" t="s">
        <v>342</v>
      </c>
      <c r="Q83" s="8" t="s">
        <v>383</v>
      </c>
      <c r="R83" s="10" t="s">
        <v>557</v>
      </c>
      <c r="S83" s="11"/>
      <c r="T83" s="6"/>
      <c r="U83" s="27" t="str">
        <f>HYPERLINK("https://media.infra-m.ru/1044/1044514/cover/1044514.jpg", "Обложка")</f>
        <v>Обложка</v>
      </c>
      <c r="V83" s="12"/>
      <c r="W83" s="8" t="s">
        <v>427</v>
      </c>
      <c r="X83" s="6"/>
      <c r="Y83" s="6"/>
      <c r="Z83" s="6"/>
      <c r="AA83" s="6" t="s">
        <v>558</v>
      </c>
    </row>
    <row r="84" spans="1:27" s="4" customFormat="1" ht="42" customHeight="1">
      <c r="A84" s="5">
        <v>0</v>
      </c>
      <c r="B84" s="6" t="s">
        <v>559</v>
      </c>
      <c r="C84" s="13">
        <v>2760</v>
      </c>
      <c r="D84" s="8" t="s">
        <v>560</v>
      </c>
      <c r="E84" s="8" t="s">
        <v>561</v>
      </c>
      <c r="F84" s="8" t="s">
        <v>422</v>
      </c>
      <c r="G84" s="6" t="s">
        <v>66</v>
      </c>
      <c r="H84" s="6" t="s">
        <v>342</v>
      </c>
      <c r="I84" s="8"/>
      <c r="J84" s="9">
        <v>1</v>
      </c>
      <c r="K84" s="9">
        <v>480</v>
      </c>
      <c r="L84" s="9">
        <v>2019</v>
      </c>
      <c r="M84" s="8" t="s">
        <v>562</v>
      </c>
      <c r="N84" s="8" t="s">
        <v>425</v>
      </c>
      <c r="O84" s="8" t="s">
        <v>426</v>
      </c>
      <c r="P84" s="6" t="s">
        <v>342</v>
      </c>
      <c r="Q84" s="8" t="s">
        <v>58</v>
      </c>
      <c r="R84" s="10" t="s">
        <v>433</v>
      </c>
      <c r="S84" s="11"/>
      <c r="T84" s="6"/>
      <c r="U84" s="27" t="str">
        <f>HYPERLINK("https://media.infra-m.ru/1020/1020975/cover/1020975.jpg", "Обложка")</f>
        <v>Обложка</v>
      </c>
      <c r="V84" s="12"/>
      <c r="W84" s="8" t="s">
        <v>427</v>
      </c>
      <c r="X84" s="6"/>
      <c r="Y84" s="6"/>
      <c r="Z84" s="6"/>
      <c r="AA84" s="6" t="s">
        <v>558</v>
      </c>
    </row>
    <row r="85" spans="1:27" s="4" customFormat="1" ht="42" customHeight="1">
      <c r="A85" s="5">
        <v>0</v>
      </c>
      <c r="B85" s="6" t="s">
        <v>563</v>
      </c>
      <c r="C85" s="13">
        <v>2760</v>
      </c>
      <c r="D85" s="8" t="s">
        <v>564</v>
      </c>
      <c r="E85" s="8" t="s">
        <v>565</v>
      </c>
      <c r="F85" s="8" t="s">
        <v>422</v>
      </c>
      <c r="G85" s="6" t="s">
        <v>66</v>
      </c>
      <c r="H85" s="6" t="s">
        <v>342</v>
      </c>
      <c r="I85" s="8"/>
      <c r="J85" s="9">
        <v>1</v>
      </c>
      <c r="K85" s="9">
        <v>480</v>
      </c>
      <c r="L85" s="9">
        <v>2019</v>
      </c>
      <c r="M85" s="8" t="s">
        <v>566</v>
      </c>
      <c r="N85" s="8" t="s">
        <v>425</v>
      </c>
      <c r="O85" s="8" t="s">
        <v>426</v>
      </c>
      <c r="P85" s="6" t="s">
        <v>342</v>
      </c>
      <c r="Q85" s="8" t="s">
        <v>58</v>
      </c>
      <c r="R85" s="10" t="s">
        <v>433</v>
      </c>
      <c r="S85" s="11"/>
      <c r="T85" s="6"/>
      <c r="U85" s="27" t="str">
        <f>HYPERLINK("https://media.infra-m.ru/1020/1020972/cover/1020972.jpg", "Обложка")</f>
        <v>Обложка</v>
      </c>
      <c r="V85" s="12"/>
      <c r="W85" s="8" t="s">
        <v>427</v>
      </c>
      <c r="X85" s="6"/>
      <c r="Y85" s="6"/>
      <c r="Z85" s="6"/>
      <c r="AA85" s="6" t="s">
        <v>558</v>
      </c>
    </row>
    <row r="86" spans="1:27" s="4" customFormat="1" ht="42" customHeight="1">
      <c r="A86" s="5">
        <v>0</v>
      </c>
      <c r="B86" s="6" t="s">
        <v>567</v>
      </c>
      <c r="C86" s="13">
        <v>2760</v>
      </c>
      <c r="D86" s="8" t="s">
        <v>568</v>
      </c>
      <c r="E86" s="8" t="s">
        <v>569</v>
      </c>
      <c r="F86" s="8" t="s">
        <v>422</v>
      </c>
      <c r="G86" s="6" t="s">
        <v>66</v>
      </c>
      <c r="H86" s="6" t="s">
        <v>342</v>
      </c>
      <c r="I86" s="8"/>
      <c r="J86" s="9">
        <v>1</v>
      </c>
      <c r="K86" s="9">
        <v>480</v>
      </c>
      <c r="L86" s="9">
        <v>2019</v>
      </c>
      <c r="M86" s="8" t="s">
        <v>570</v>
      </c>
      <c r="N86" s="8" t="s">
        <v>425</v>
      </c>
      <c r="O86" s="8" t="s">
        <v>426</v>
      </c>
      <c r="P86" s="6" t="s">
        <v>342</v>
      </c>
      <c r="Q86" s="8" t="s">
        <v>58</v>
      </c>
      <c r="R86" s="10" t="s">
        <v>433</v>
      </c>
      <c r="S86" s="11"/>
      <c r="T86" s="6"/>
      <c r="U86" s="27" t="str">
        <f>HYPERLINK("https://media.infra-m.ru/1020/1020766/cover/1020766.jpg", "Обложка")</f>
        <v>Обложка</v>
      </c>
      <c r="V86" s="12"/>
      <c r="W86" s="8" t="s">
        <v>427</v>
      </c>
      <c r="X86" s="6"/>
      <c r="Y86" s="6"/>
      <c r="Z86" s="6"/>
      <c r="AA86" s="6" t="s">
        <v>558</v>
      </c>
    </row>
    <row r="87" spans="1:27" s="4" customFormat="1" ht="42" customHeight="1">
      <c r="A87" s="5">
        <v>0</v>
      </c>
      <c r="B87" s="6" t="s">
        <v>571</v>
      </c>
      <c r="C87" s="13">
        <v>2760</v>
      </c>
      <c r="D87" s="8" t="s">
        <v>572</v>
      </c>
      <c r="E87" s="8" t="s">
        <v>573</v>
      </c>
      <c r="F87" s="8" t="s">
        <v>422</v>
      </c>
      <c r="G87" s="6" t="s">
        <v>66</v>
      </c>
      <c r="H87" s="6" t="s">
        <v>342</v>
      </c>
      <c r="I87" s="8"/>
      <c r="J87" s="9">
        <v>1</v>
      </c>
      <c r="K87" s="9">
        <v>480</v>
      </c>
      <c r="L87" s="9">
        <v>2019</v>
      </c>
      <c r="M87" s="8" t="s">
        <v>574</v>
      </c>
      <c r="N87" s="8" t="s">
        <v>425</v>
      </c>
      <c r="O87" s="8" t="s">
        <v>426</v>
      </c>
      <c r="P87" s="6" t="s">
        <v>342</v>
      </c>
      <c r="Q87" s="8" t="s">
        <v>58</v>
      </c>
      <c r="R87" s="10" t="s">
        <v>433</v>
      </c>
      <c r="S87" s="11"/>
      <c r="T87" s="6"/>
      <c r="U87" s="27" t="str">
        <f>HYPERLINK("https://media.infra-m.ru/1020/1020836/cover/1020836.jpg", "Обложка")</f>
        <v>Обложка</v>
      </c>
      <c r="V87" s="12"/>
      <c r="W87" s="8" t="s">
        <v>427</v>
      </c>
      <c r="X87" s="6"/>
      <c r="Y87" s="6"/>
      <c r="Z87" s="6"/>
      <c r="AA87" s="6" t="s">
        <v>575</v>
      </c>
    </row>
    <row r="88" spans="1:27" s="4" customFormat="1" ht="42" customHeight="1">
      <c r="A88" s="5">
        <v>0</v>
      </c>
      <c r="B88" s="6" t="s">
        <v>576</v>
      </c>
      <c r="C88" s="13">
        <v>2760</v>
      </c>
      <c r="D88" s="8" t="s">
        <v>577</v>
      </c>
      <c r="E88" s="8" t="s">
        <v>578</v>
      </c>
      <c r="F88" s="8" t="s">
        <v>422</v>
      </c>
      <c r="G88" s="6" t="s">
        <v>66</v>
      </c>
      <c r="H88" s="6" t="s">
        <v>342</v>
      </c>
      <c r="I88" s="8"/>
      <c r="J88" s="9">
        <v>1</v>
      </c>
      <c r="K88" s="9">
        <v>480</v>
      </c>
      <c r="L88" s="9">
        <v>2019</v>
      </c>
      <c r="M88" s="8" t="s">
        <v>579</v>
      </c>
      <c r="N88" s="8" t="s">
        <v>425</v>
      </c>
      <c r="O88" s="8" t="s">
        <v>426</v>
      </c>
      <c r="P88" s="6" t="s">
        <v>342</v>
      </c>
      <c r="Q88" s="8" t="s">
        <v>58</v>
      </c>
      <c r="R88" s="10" t="s">
        <v>433</v>
      </c>
      <c r="S88" s="11"/>
      <c r="T88" s="6"/>
      <c r="U88" s="27" t="str">
        <f>HYPERLINK("https://media.infra-m.ru/1001/1001517/cover/1001517.jpg", "Обложка")</f>
        <v>Обложка</v>
      </c>
      <c r="V88" s="12"/>
      <c r="W88" s="8" t="s">
        <v>427</v>
      </c>
      <c r="X88" s="6"/>
      <c r="Y88" s="6"/>
      <c r="Z88" s="6"/>
      <c r="AA88" s="6" t="s">
        <v>575</v>
      </c>
    </row>
    <row r="89" spans="1:27" s="4" customFormat="1" ht="42" customHeight="1">
      <c r="A89" s="5">
        <v>0</v>
      </c>
      <c r="B89" s="6" t="s">
        <v>580</v>
      </c>
      <c r="C89" s="13">
        <v>2760</v>
      </c>
      <c r="D89" s="8" t="s">
        <v>581</v>
      </c>
      <c r="E89" s="8" t="s">
        <v>582</v>
      </c>
      <c r="F89" s="8" t="s">
        <v>422</v>
      </c>
      <c r="G89" s="6" t="s">
        <v>66</v>
      </c>
      <c r="H89" s="6" t="s">
        <v>342</v>
      </c>
      <c r="I89" s="8"/>
      <c r="J89" s="9">
        <v>1</v>
      </c>
      <c r="K89" s="9">
        <v>528</v>
      </c>
      <c r="L89" s="9">
        <v>2019</v>
      </c>
      <c r="M89" s="8" t="s">
        <v>583</v>
      </c>
      <c r="N89" s="8" t="s">
        <v>425</v>
      </c>
      <c r="O89" s="8" t="s">
        <v>426</v>
      </c>
      <c r="P89" s="6" t="s">
        <v>342</v>
      </c>
      <c r="Q89" s="8" t="s">
        <v>58</v>
      </c>
      <c r="R89" s="10" t="s">
        <v>433</v>
      </c>
      <c r="S89" s="11"/>
      <c r="T89" s="6"/>
      <c r="U89" s="27" t="str">
        <f>HYPERLINK("https://media.infra-m.ru/1001/1001519/cover/1001519.jpg", "Обложка")</f>
        <v>Обложка</v>
      </c>
      <c r="V89" s="12"/>
      <c r="W89" s="8" t="s">
        <v>427</v>
      </c>
      <c r="X89" s="6"/>
      <c r="Y89" s="6"/>
      <c r="Z89" s="6"/>
      <c r="AA89" s="6" t="s">
        <v>122</v>
      </c>
    </row>
    <row r="90" spans="1:27" s="4" customFormat="1" ht="51.95" customHeight="1">
      <c r="A90" s="5">
        <v>0</v>
      </c>
      <c r="B90" s="6" t="s">
        <v>584</v>
      </c>
      <c r="C90" s="13">
        <v>1344</v>
      </c>
      <c r="D90" s="8" t="s">
        <v>585</v>
      </c>
      <c r="E90" s="8" t="s">
        <v>586</v>
      </c>
      <c r="F90" s="8" t="s">
        <v>587</v>
      </c>
      <c r="G90" s="6" t="s">
        <v>52</v>
      </c>
      <c r="H90" s="6" t="s">
        <v>38</v>
      </c>
      <c r="I90" s="8"/>
      <c r="J90" s="9">
        <v>1</v>
      </c>
      <c r="K90" s="9">
        <v>249</v>
      </c>
      <c r="L90" s="9">
        <v>2023</v>
      </c>
      <c r="M90" s="8" t="s">
        <v>588</v>
      </c>
      <c r="N90" s="8" t="s">
        <v>79</v>
      </c>
      <c r="O90" s="8" t="s">
        <v>217</v>
      </c>
      <c r="P90" s="6" t="s">
        <v>57</v>
      </c>
      <c r="Q90" s="8" t="s">
        <v>239</v>
      </c>
      <c r="R90" s="10" t="s">
        <v>589</v>
      </c>
      <c r="S90" s="11"/>
      <c r="T90" s="6"/>
      <c r="U90" s="27" t="str">
        <f>HYPERLINK("https://media.infra-m.ru/2031/2031715/cover/2031715.jpg", "Обложка")</f>
        <v>Обложка</v>
      </c>
      <c r="V90" s="27" t="str">
        <f>HYPERLINK("https://znanium.ru/catalog/product/2031715", "Ознакомиться")</f>
        <v>Ознакомиться</v>
      </c>
      <c r="W90" s="8"/>
      <c r="X90" s="6"/>
      <c r="Y90" s="6"/>
      <c r="Z90" s="6"/>
      <c r="AA90" s="6" t="s">
        <v>590</v>
      </c>
    </row>
    <row r="91" spans="1:27" s="4" customFormat="1" ht="51.95" customHeight="1">
      <c r="A91" s="5">
        <v>0</v>
      </c>
      <c r="B91" s="6" t="s">
        <v>591</v>
      </c>
      <c r="C91" s="13">
        <v>1260</v>
      </c>
      <c r="D91" s="8" t="s">
        <v>592</v>
      </c>
      <c r="E91" s="8" t="s">
        <v>593</v>
      </c>
      <c r="F91" s="8" t="s">
        <v>594</v>
      </c>
      <c r="G91" s="6" t="s">
        <v>52</v>
      </c>
      <c r="H91" s="6" t="s">
        <v>38</v>
      </c>
      <c r="I91" s="8" t="s">
        <v>98</v>
      </c>
      <c r="J91" s="9">
        <v>1</v>
      </c>
      <c r="K91" s="9">
        <v>224</v>
      </c>
      <c r="L91" s="9">
        <v>2024</v>
      </c>
      <c r="M91" s="8" t="s">
        <v>595</v>
      </c>
      <c r="N91" s="8" t="s">
        <v>319</v>
      </c>
      <c r="O91" s="8" t="s">
        <v>320</v>
      </c>
      <c r="P91" s="6" t="s">
        <v>81</v>
      </c>
      <c r="Q91" s="8" t="s">
        <v>70</v>
      </c>
      <c r="R91" s="10" t="s">
        <v>596</v>
      </c>
      <c r="S91" s="11"/>
      <c r="T91" s="6"/>
      <c r="U91" s="27" t="str">
        <f>HYPERLINK("https://media.infra-m.ru/2143/2143224/cover/2143224.jpg", "Обложка")</f>
        <v>Обложка</v>
      </c>
      <c r="V91" s="27" t="str">
        <f>HYPERLINK("https://znanium.ru/catalog/product/2143224", "Ознакомиться")</f>
        <v>Ознакомиться</v>
      </c>
      <c r="W91" s="8" t="s">
        <v>597</v>
      </c>
      <c r="X91" s="6"/>
      <c r="Y91" s="6"/>
      <c r="Z91" s="6"/>
      <c r="AA91" s="6" t="s">
        <v>113</v>
      </c>
    </row>
    <row r="92" spans="1:27" s="4" customFormat="1" ht="51.95" customHeight="1">
      <c r="A92" s="5">
        <v>0</v>
      </c>
      <c r="B92" s="6" t="s">
        <v>598</v>
      </c>
      <c r="C92" s="13">
        <v>1560</v>
      </c>
      <c r="D92" s="8" t="s">
        <v>599</v>
      </c>
      <c r="E92" s="8" t="s">
        <v>600</v>
      </c>
      <c r="F92" s="8" t="s">
        <v>601</v>
      </c>
      <c r="G92" s="6" t="s">
        <v>66</v>
      </c>
      <c r="H92" s="6" t="s">
        <v>38</v>
      </c>
      <c r="I92" s="8" t="s">
        <v>39</v>
      </c>
      <c r="J92" s="9">
        <v>1</v>
      </c>
      <c r="K92" s="9">
        <v>285</v>
      </c>
      <c r="L92" s="9">
        <v>2023</v>
      </c>
      <c r="M92" s="8" t="s">
        <v>602</v>
      </c>
      <c r="N92" s="8" t="s">
        <v>55</v>
      </c>
      <c r="O92" s="8" t="s">
        <v>603</v>
      </c>
      <c r="P92" s="6" t="s">
        <v>57</v>
      </c>
      <c r="Q92" s="8" t="s">
        <v>44</v>
      </c>
      <c r="R92" s="10" t="s">
        <v>604</v>
      </c>
      <c r="S92" s="11"/>
      <c r="T92" s="6"/>
      <c r="U92" s="27" t="str">
        <f>HYPERLINK("https://media.infra-m.ru/1918/1918490/cover/1918490.jpg", "Обложка")</f>
        <v>Обложка</v>
      </c>
      <c r="V92" s="27" t="str">
        <f>HYPERLINK("https://znanium.ru/catalog/product/1918490", "Ознакомиться")</f>
        <v>Ознакомиться</v>
      </c>
      <c r="W92" s="8" t="s">
        <v>605</v>
      </c>
      <c r="X92" s="6"/>
      <c r="Y92" s="6"/>
      <c r="Z92" s="6"/>
      <c r="AA92" s="6" t="s">
        <v>606</v>
      </c>
    </row>
    <row r="93" spans="1:27" s="4" customFormat="1" ht="42" customHeight="1">
      <c r="A93" s="5">
        <v>0</v>
      </c>
      <c r="B93" s="6" t="s">
        <v>607</v>
      </c>
      <c r="C93" s="7">
        <v>972</v>
      </c>
      <c r="D93" s="8" t="s">
        <v>608</v>
      </c>
      <c r="E93" s="8" t="s">
        <v>609</v>
      </c>
      <c r="F93" s="8" t="s">
        <v>601</v>
      </c>
      <c r="G93" s="6" t="s">
        <v>66</v>
      </c>
      <c r="H93" s="6" t="s">
        <v>38</v>
      </c>
      <c r="I93" s="8"/>
      <c r="J93" s="9">
        <v>1</v>
      </c>
      <c r="K93" s="9">
        <v>178</v>
      </c>
      <c r="L93" s="9">
        <v>2023</v>
      </c>
      <c r="M93" s="8" t="s">
        <v>610</v>
      </c>
      <c r="N93" s="8" t="s">
        <v>55</v>
      </c>
      <c r="O93" s="8" t="s">
        <v>603</v>
      </c>
      <c r="P93" s="6" t="s">
        <v>57</v>
      </c>
      <c r="Q93" s="8" t="s">
        <v>44</v>
      </c>
      <c r="R93" s="10" t="s">
        <v>611</v>
      </c>
      <c r="S93" s="11"/>
      <c r="T93" s="6"/>
      <c r="U93" s="27" t="str">
        <f>HYPERLINK("https://media.infra-m.ru/1939/1939108/cover/1939108.jpg", "Обложка")</f>
        <v>Обложка</v>
      </c>
      <c r="V93" s="27" t="str">
        <f>HYPERLINK("https://znanium.ru/catalog/product/1939108", "Ознакомиться")</f>
        <v>Ознакомиться</v>
      </c>
      <c r="W93" s="8" t="s">
        <v>605</v>
      </c>
      <c r="X93" s="6"/>
      <c r="Y93" s="6"/>
      <c r="Z93" s="6"/>
      <c r="AA93" s="6" t="s">
        <v>606</v>
      </c>
    </row>
    <row r="94" spans="1:27" s="4" customFormat="1" ht="51.95" customHeight="1">
      <c r="A94" s="5">
        <v>0</v>
      </c>
      <c r="B94" s="6" t="s">
        <v>612</v>
      </c>
      <c r="C94" s="13">
        <v>1308</v>
      </c>
      <c r="D94" s="8" t="s">
        <v>613</v>
      </c>
      <c r="E94" s="8" t="s">
        <v>614</v>
      </c>
      <c r="F94" s="8" t="s">
        <v>601</v>
      </c>
      <c r="G94" s="6" t="s">
        <v>52</v>
      </c>
      <c r="H94" s="6" t="s">
        <v>38</v>
      </c>
      <c r="I94" s="8" t="s">
        <v>39</v>
      </c>
      <c r="J94" s="9">
        <v>1</v>
      </c>
      <c r="K94" s="9">
        <v>238</v>
      </c>
      <c r="L94" s="9">
        <v>2024</v>
      </c>
      <c r="M94" s="8" t="s">
        <v>615</v>
      </c>
      <c r="N94" s="8" t="s">
        <v>55</v>
      </c>
      <c r="O94" s="8" t="s">
        <v>603</v>
      </c>
      <c r="P94" s="6" t="s">
        <v>57</v>
      </c>
      <c r="Q94" s="8" t="s">
        <v>44</v>
      </c>
      <c r="R94" s="10" t="s">
        <v>604</v>
      </c>
      <c r="S94" s="11"/>
      <c r="T94" s="6"/>
      <c r="U94" s="27" t="str">
        <f>HYPERLINK("https://media.infra-m.ru/1921/1921397/cover/1921397.jpg", "Обложка")</f>
        <v>Обложка</v>
      </c>
      <c r="V94" s="27" t="str">
        <f>HYPERLINK("https://znanium.ru/catalog/product/1843565", "Ознакомиться")</f>
        <v>Ознакомиться</v>
      </c>
      <c r="W94" s="8" t="s">
        <v>605</v>
      </c>
      <c r="X94" s="6"/>
      <c r="Y94" s="6"/>
      <c r="Z94" s="6"/>
      <c r="AA94" s="6" t="s">
        <v>258</v>
      </c>
    </row>
    <row r="95" spans="1:27" s="4" customFormat="1" ht="42" customHeight="1">
      <c r="A95" s="5">
        <v>0</v>
      </c>
      <c r="B95" s="6" t="s">
        <v>616</v>
      </c>
      <c r="C95" s="7">
        <v>912</v>
      </c>
      <c r="D95" s="8" t="s">
        <v>617</v>
      </c>
      <c r="E95" s="8" t="s">
        <v>618</v>
      </c>
      <c r="F95" s="8" t="s">
        <v>619</v>
      </c>
      <c r="G95" s="6" t="s">
        <v>37</v>
      </c>
      <c r="H95" s="6" t="s">
        <v>179</v>
      </c>
      <c r="I95" s="8" t="s">
        <v>179</v>
      </c>
      <c r="J95" s="9">
        <v>1</v>
      </c>
      <c r="K95" s="9">
        <v>160</v>
      </c>
      <c r="L95" s="9">
        <v>2024</v>
      </c>
      <c r="M95" s="8" t="s">
        <v>620</v>
      </c>
      <c r="N95" s="8" t="s">
        <v>79</v>
      </c>
      <c r="O95" s="8" t="s">
        <v>109</v>
      </c>
      <c r="P95" s="6" t="s">
        <v>110</v>
      </c>
      <c r="Q95" s="8" t="s">
        <v>58</v>
      </c>
      <c r="R95" s="10" t="s">
        <v>621</v>
      </c>
      <c r="S95" s="11"/>
      <c r="T95" s="6"/>
      <c r="U95" s="27" t="str">
        <f>HYPERLINK("https://media.infra-m.ru/2079/2079695/cover/2079695.jpg", "Обложка")</f>
        <v>Обложка</v>
      </c>
      <c r="V95" s="27" t="str">
        <f>HYPERLINK("https://znanium.ru/catalog/product/2079695", "Ознакомиться")</f>
        <v>Ознакомиться</v>
      </c>
      <c r="W95" s="8" t="s">
        <v>393</v>
      </c>
      <c r="X95" s="6"/>
      <c r="Y95" s="6"/>
      <c r="Z95" s="6"/>
      <c r="AA95" s="6" t="s">
        <v>622</v>
      </c>
    </row>
    <row r="96" spans="1:27" s="4" customFormat="1" ht="42" customHeight="1">
      <c r="A96" s="5">
        <v>0</v>
      </c>
      <c r="B96" s="6" t="s">
        <v>623</v>
      </c>
      <c r="C96" s="7">
        <v>341.9</v>
      </c>
      <c r="D96" s="8" t="s">
        <v>624</v>
      </c>
      <c r="E96" s="8" t="s">
        <v>625</v>
      </c>
      <c r="F96" s="8" t="s">
        <v>587</v>
      </c>
      <c r="G96" s="6" t="s">
        <v>37</v>
      </c>
      <c r="H96" s="6" t="s">
        <v>626</v>
      </c>
      <c r="I96" s="8"/>
      <c r="J96" s="9">
        <v>1</v>
      </c>
      <c r="K96" s="9">
        <v>98</v>
      </c>
      <c r="L96" s="9">
        <v>2022</v>
      </c>
      <c r="M96" s="8" t="s">
        <v>627</v>
      </c>
      <c r="N96" s="8" t="s">
        <v>41</v>
      </c>
      <c r="O96" s="8" t="s">
        <v>42</v>
      </c>
      <c r="P96" s="6" t="s">
        <v>43</v>
      </c>
      <c r="Q96" s="8" t="s">
        <v>183</v>
      </c>
      <c r="R96" s="10" t="s">
        <v>628</v>
      </c>
      <c r="S96" s="11"/>
      <c r="T96" s="6"/>
      <c r="U96" s="27" t="str">
        <f>HYPERLINK("https://media.infra-m.ru/1745/1745608/cover/1745608.jpg", "Обложка")</f>
        <v>Обложка</v>
      </c>
      <c r="V96" s="27" t="str">
        <f>HYPERLINK("https://znanium.ru/catalog/product/2093939", "Ознакомиться")</f>
        <v>Ознакомиться</v>
      </c>
      <c r="W96" s="8"/>
      <c r="X96" s="6"/>
      <c r="Y96" s="6"/>
      <c r="Z96" s="6"/>
      <c r="AA96" s="6" t="s">
        <v>629</v>
      </c>
    </row>
    <row r="97" spans="1:27" s="4" customFormat="1" ht="51.95" customHeight="1">
      <c r="A97" s="5">
        <v>0</v>
      </c>
      <c r="B97" s="6" t="s">
        <v>630</v>
      </c>
      <c r="C97" s="13">
        <v>1300.8</v>
      </c>
      <c r="D97" s="8" t="s">
        <v>631</v>
      </c>
      <c r="E97" s="8" t="s">
        <v>632</v>
      </c>
      <c r="F97" s="8" t="s">
        <v>633</v>
      </c>
      <c r="G97" s="6" t="s">
        <v>52</v>
      </c>
      <c r="H97" s="6" t="s">
        <v>38</v>
      </c>
      <c r="I97" s="8" t="s">
        <v>98</v>
      </c>
      <c r="J97" s="9">
        <v>1</v>
      </c>
      <c r="K97" s="9">
        <v>239</v>
      </c>
      <c r="L97" s="9">
        <v>2023</v>
      </c>
      <c r="M97" s="8" t="s">
        <v>634</v>
      </c>
      <c r="N97" s="8" t="s">
        <v>79</v>
      </c>
      <c r="O97" s="8" t="s">
        <v>255</v>
      </c>
      <c r="P97" s="6" t="s">
        <v>81</v>
      </c>
      <c r="Q97" s="8" t="s">
        <v>70</v>
      </c>
      <c r="R97" s="10" t="s">
        <v>635</v>
      </c>
      <c r="S97" s="11"/>
      <c r="T97" s="6"/>
      <c r="U97" s="27" t="str">
        <f>HYPERLINK("https://media.infra-m.ru/2006/2006059/cover/2006059.jpg", "Обложка")</f>
        <v>Обложка</v>
      </c>
      <c r="V97" s="27" t="str">
        <f>HYPERLINK("https://znanium.ru/catalog/product/1167070", "Ознакомиться")</f>
        <v>Ознакомиться</v>
      </c>
      <c r="W97" s="8" t="s">
        <v>257</v>
      </c>
      <c r="X97" s="6"/>
      <c r="Y97" s="6"/>
      <c r="Z97" s="6"/>
      <c r="AA97" s="6" t="s">
        <v>196</v>
      </c>
    </row>
    <row r="98" spans="1:27" s="4" customFormat="1" ht="42" customHeight="1">
      <c r="A98" s="5">
        <v>0</v>
      </c>
      <c r="B98" s="6" t="s">
        <v>636</v>
      </c>
      <c r="C98" s="13">
        <v>3204</v>
      </c>
      <c r="D98" s="8" t="s">
        <v>637</v>
      </c>
      <c r="E98" s="8" t="s">
        <v>638</v>
      </c>
      <c r="F98" s="8" t="s">
        <v>639</v>
      </c>
      <c r="G98" s="6" t="s">
        <v>52</v>
      </c>
      <c r="H98" s="6" t="s">
        <v>38</v>
      </c>
      <c r="I98" s="8" t="s">
        <v>89</v>
      </c>
      <c r="J98" s="9">
        <v>1</v>
      </c>
      <c r="K98" s="9">
        <v>718</v>
      </c>
      <c r="L98" s="9">
        <v>2023</v>
      </c>
      <c r="M98" s="8" t="s">
        <v>640</v>
      </c>
      <c r="N98" s="8" t="s">
        <v>41</v>
      </c>
      <c r="O98" s="8" t="s">
        <v>42</v>
      </c>
      <c r="P98" s="6" t="s">
        <v>81</v>
      </c>
      <c r="Q98" s="8" t="s">
        <v>70</v>
      </c>
      <c r="R98" s="10" t="s">
        <v>641</v>
      </c>
      <c r="S98" s="11"/>
      <c r="T98" s="6"/>
      <c r="U98" s="27" t="str">
        <f>HYPERLINK("https://media.infra-m.ru/1897/1897010/cover/1897010.jpg", "Обложка")</f>
        <v>Обложка</v>
      </c>
      <c r="V98" s="27" t="str">
        <f>HYPERLINK("https://znanium.ru/catalog/product/1897010", "Ознакомиться")</f>
        <v>Ознакомиться</v>
      </c>
      <c r="W98" s="8" t="s">
        <v>46</v>
      </c>
      <c r="X98" s="6"/>
      <c r="Y98" s="6"/>
      <c r="Z98" s="6"/>
      <c r="AA98" s="6" t="s">
        <v>84</v>
      </c>
    </row>
    <row r="99" spans="1:27" s="4" customFormat="1" ht="42" customHeight="1">
      <c r="A99" s="5">
        <v>0</v>
      </c>
      <c r="B99" s="6" t="s">
        <v>642</v>
      </c>
      <c r="C99" s="7">
        <v>624</v>
      </c>
      <c r="D99" s="8" t="s">
        <v>643</v>
      </c>
      <c r="E99" s="8" t="s">
        <v>644</v>
      </c>
      <c r="F99" s="8" t="s">
        <v>645</v>
      </c>
      <c r="G99" s="6" t="s">
        <v>37</v>
      </c>
      <c r="H99" s="6" t="s">
        <v>38</v>
      </c>
      <c r="I99" s="8" t="s">
        <v>310</v>
      </c>
      <c r="J99" s="9">
        <v>1</v>
      </c>
      <c r="K99" s="9">
        <v>160</v>
      </c>
      <c r="L99" s="9">
        <v>2020</v>
      </c>
      <c r="M99" s="8" t="s">
        <v>646</v>
      </c>
      <c r="N99" s="8" t="s">
        <v>41</v>
      </c>
      <c r="O99" s="8" t="s">
        <v>42</v>
      </c>
      <c r="P99" s="6" t="s">
        <v>81</v>
      </c>
      <c r="Q99" s="8" t="s">
        <v>70</v>
      </c>
      <c r="R99" s="10" t="s">
        <v>647</v>
      </c>
      <c r="S99" s="11"/>
      <c r="T99" s="6"/>
      <c r="U99" s="27" t="str">
        <f>HYPERLINK("https://media.infra-m.ru/1039/1039306/cover/1039306.jpg", "Обложка")</f>
        <v>Обложка</v>
      </c>
      <c r="V99" s="27" t="str">
        <f>HYPERLINK("https://znanium.ru/catalog/product/1039306", "Ознакомиться")</f>
        <v>Ознакомиться</v>
      </c>
      <c r="W99" s="8" t="s">
        <v>46</v>
      </c>
      <c r="X99" s="6"/>
      <c r="Y99" s="6"/>
      <c r="Z99" s="6"/>
      <c r="AA99" s="6" t="s">
        <v>93</v>
      </c>
    </row>
    <row r="100" spans="1:27" s="4" customFormat="1" ht="51.95" customHeight="1">
      <c r="A100" s="5">
        <v>0</v>
      </c>
      <c r="B100" s="6" t="s">
        <v>648</v>
      </c>
      <c r="C100" s="13">
        <v>1008</v>
      </c>
      <c r="D100" s="8" t="s">
        <v>649</v>
      </c>
      <c r="E100" s="8" t="s">
        <v>650</v>
      </c>
      <c r="F100" s="8" t="s">
        <v>651</v>
      </c>
      <c r="G100" s="6" t="s">
        <v>52</v>
      </c>
      <c r="H100" s="6" t="s">
        <v>38</v>
      </c>
      <c r="I100" s="8" t="s">
        <v>98</v>
      </c>
      <c r="J100" s="9">
        <v>1</v>
      </c>
      <c r="K100" s="9">
        <v>176</v>
      </c>
      <c r="L100" s="9">
        <v>2024</v>
      </c>
      <c r="M100" s="8" t="s">
        <v>652</v>
      </c>
      <c r="N100" s="8" t="s">
        <v>41</v>
      </c>
      <c r="O100" s="8" t="s">
        <v>42</v>
      </c>
      <c r="P100" s="6" t="s">
        <v>81</v>
      </c>
      <c r="Q100" s="8" t="s">
        <v>70</v>
      </c>
      <c r="R100" s="10" t="s">
        <v>653</v>
      </c>
      <c r="S100" s="11"/>
      <c r="T100" s="6"/>
      <c r="U100" s="27" t="str">
        <f>HYPERLINK("https://media.infra-m.ru/2102/2102673/cover/2102673.jpg", "Обложка")</f>
        <v>Обложка</v>
      </c>
      <c r="V100" s="27" t="str">
        <f>HYPERLINK("https://znanium.ru/catalog/product/2102673", "Ознакомиться")</f>
        <v>Ознакомиться</v>
      </c>
      <c r="W100" s="8" t="s">
        <v>654</v>
      </c>
      <c r="X100" s="6"/>
      <c r="Y100" s="6"/>
      <c r="Z100" s="6"/>
      <c r="AA100" s="6" t="s">
        <v>606</v>
      </c>
    </row>
    <row r="101" spans="1:27" s="4" customFormat="1" ht="51.95" customHeight="1">
      <c r="A101" s="5">
        <v>0</v>
      </c>
      <c r="B101" s="6" t="s">
        <v>655</v>
      </c>
      <c r="C101" s="7">
        <v>605.9</v>
      </c>
      <c r="D101" s="8" t="s">
        <v>656</v>
      </c>
      <c r="E101" s="8" t="s">
        <v>657</v>
      </c>
      <c r="F101" s="8" t="s">
        <v>658</v>
      </c>
      <c r="G101" s="6" t="s">
        <v>37</v>
      </c>
      <c r="H101" s="6" t="s">
        <v>67</v>
      </c>
      <c r="I101" s="8" t="s">
        <v>659</v>
      </c>
      <c r="J101" s="9">
        <v>1</v>
      </c>
      <c r="K101" s="9">
        <v>112</v>
      </c>
      <c r="L101" s="9">
        <v>2023</v>
      </c>
      <c r="M101" s="8" t="s">
        <v>660</v>
      </c>
      <c r="N101" s="8" t="s">
        <v>55</v>
      </c>
      <c r="O101" s="8" t="s">
        <v>164</v>
      </c>
      <c r="P101" s="6" t="s">
        <v>81</v>
      </c>
      <c r="Q101" s="8" t="s">
        <v>58</v>
      </c>
      <c r="R101" s="10" t="s">
        <v>661</v>
      </c>
      <c r="S101" s="11" t="s">
        <v>662</v>
      </c>
      <c r="T101" s="6"/>
      <c r="U101" s="27" t="str">
        <f>HYPERLINK("https://media.infra-m.ru/1919/1919488/cover/1919488.jpg", "Обложка")</f>
        <v>Обложка</v>
      </c>
      <c r="V101" s="27" t="str">
        <f>HYPERLINK("https://znanium.ru/catalog/product/1280629", "Ознакомиться")</f>
        <v>Ознакомиться</v>
      </c>
      <c r="W101" s="8" t="s">
        <v>663</v>
      </c>
      <c r="X101" s="6"/>
      <c r="Y101" s="6"/>
      <c r="Z101" s="6"/>
      <c r="AA101" s="6" t="s">
        <v>539</v>
      </c>
    </row>
    <row r="102" spans="1:27" s="4" customFormat="1" ht="42" customHeight="1">
      <c r="A102" s="5">
        <v>0</v>
      </c>
      <c r="B102" s="6" t="s">
        <v>664</v>
      </c>
      <c r="C102" s="13">
        <v>2760</v>
      </c>
      <c r="D102" s="8" t="s">
        <v>665</v>
      </c>
      <c r="E102" s="8" t="s">
        <v>666</v>
      </c>
      <c r="F102" s="8" t="s">
        <v>667</v>
      </c>
      <c r="G102" s="6" t="s">
        <v>66</v>
      </c>
      <c r="H102" s="6" t="s">
        <v>38</v>
      </c>
      <c r="I102" s="8" t="s">
        <v>180</v>
      </c>
      <c r="J102" s="9">
        <v>1</v>
      </c>
      <c r="K102" s="9">
        <v>510</v>
      </c>
      <c r="L102" s="9">
        <v>2022</v>
      </c>
      <c r="M102" s="8" t="s">
        <v>668</v>
      </c>
      <c r="N102" s="8" t="s">
        <v>55</v>
      </c>
      <c r="O102" s="8" t="s">
        <v>56</v>
      </c>
      <c r="P102" s="6" t="s">
        <v>57</v>
      </c>
      <c r="Q102" s="8" t="s">
        <v>183</v>
      </c>
      <c r="R102" s="10" t="s">
        <v>669</v>
      </c>
      <c r="S102" s="11"/>
      <c r="T102" s="6"/>
      <c r="U102" s="27" t="str">
        <f>HYPERLINK("https://media.infra-m.ru/1860/1860517/cover/1860517.jpg", "Обложка")</f>
        <v>Обложка</v>
      </c>
      <c r="V102" s="27" t="str">
        <f>HYPERLINK("https://znanium.ru/catalog/product/1860517", "Ознакомиться")</f>
        <v>Ознакомиться</v>
      </c>
      <c r="W102" s="8" t="s">
        <v>46</v>
      </c>
      <c r="X102" s="6"/>
      <c r="Y102" s="6"/>
      <c r="Z102" s="6"/>
      <c r="AA102" s="6" t="s">
        <v>229</v>
      </c>
    </row>
    <row r="103" spans="1:27" s="4" customFormat="1" ht="42" customHeight="1">
      <c r="A103" s="5">
        <v>0</v>
      </c>
      <c r="B103" s="6" t="s">
        <v>670</v>
      </c>
      <c r="C103" s="13">
        <v>1780.8</v>
      </c>
      <c r="D103" s="8" t="s">
        <v>671</v>
      </c>
      <c r="E103" s="8" t="s">
        <v>672</v>
      </c>
      <c r="F103" s="8" t="s">
        <v>673</v>
      </c>
      <c r="G103" s="6" t="s">
        <v>66</v>
      </c>
      <c r="H103" s="6" t="s">
        <v>38</v>
      </c>
      <c r="I103" s="8" t="s">
        <v>89</v>
      </c>
      <c r="J103" s="9">
        <v>1</v>
      </c>
      <c r="K103" s="9">
        <v>314</v>
      </c>
      <c r="L103" s="9">
        <v>2024</v>
      </c>
      <c r="M103" s="8" t="s">
        <v>674</v>
      </c>
      <c r="N103" s="8" t="s">
        <v>79</v>
      </c>
      <c r="O103" s="8" t="s">
        <v>675</v>
      </c>
      <c r="P103" s="6" t="s">
        <v>81</v>
      </c>
      <c r="Q103" s="8" t="s">
        <v>70</v>
      </c>
      <c r="R103" s="10" t="s">
        <v>433</v>
      </c>
      <c r="S103" s="11"/>
      <c r="T103" s="6"/>
      <c r="U103" s="27" t="str">
        <f>HYPERLINK("https://media.infra-m.ru/2110/2110039/cover/2110039.jpg", "Обложка")</f>
        <v>Обложка</v>
      </c>
      <c r="V103" s="27" t="str">
        <f>HYPERLINK("https://znanium.ru/catalog/product/1042089", "Ознакомиться")</f>
        <v>Ознакомиться</v>
      </c>
      <c r="W103" s="8" t="s">
        <v>676</v>
      </c>
      <c r="X103" s="6"/>
      <c r="Y103" s="6"/>
      <c r="Z103" s="6"/>
      <c r="AA103" s="6" t="s">
        <v>93</v>
      </c>
    </row>
    <row r="104" spans="1:27" s="4" customFormat="1" ht="42" customHeight="1">
      <c r="A104" s="5">
        <v>0</v>
      </c>
      <c r="B104" s="6" t="s">
        <v>677</v>
      </c>
      <c r="C104" s="13">
        <v>2396.4</v>
      </c>
      <c r="D104" s="8" t="s">
        <v>678</v>
      </c>
      <c r="E104" s="8" t="s">
        <v>679</v>
      </c>
      <c r="F104" s="8" t="s">
        <v>680</v>
      </c>
      <c r="G104" s="6" t="s">
        <v>66</v>
      </c>
      <c r="H104" s="6" t="s">
        <v>414</v>
      </c>
      <c r="I104" s="8" t="s">
        <v>89</v>
      </c>
      <c r="J104" s="9">
        <v>1</v>
      </c>
      <c r="K104" s="9">
        <v>629</v>
      </c>
      <c r="L104" s="9">
        <v>2024</v>
      </c>
      <c r="M104" s="8" t="s">
        <v>681</v>
      </c>
      <c r="N104" s="8" t="s">
        <v>79</v>
      </c>
      <c r="O104" s="8" t="s">
        <v>675</v>
      </c>
      <c r="P104" s="6" t="s">
        <v>81</v>
      </c>
      <c r="Q104" s="8" t="s">
        <v>70</v>
      </c>
      <c r="R104" s="10" t="s">
        <v>682</v>
      </c>
      <c r="S104" s="11"/>
      <c r="T104" s="6"/>
      <c r="U104" s="27" t="str">
        <f>HYPERLINK("https://media.infra-m.ru/2129/2129190/cover/2129190.jpg", "Обложка")</f>
        <v>Обложка</v>
      </c>
      <c r="V104" s="27" t="str">
        <f>HYPERLINK("https://znanium.ru/catalog/product/1154378", "Ознакомиться")</f>
        <v>Ознакомиться</v>
      </c>
      <c r="W104" s="8" t="s">
        <v>683</v>
      </c>
      <c r="X104" s="6"/>
      <c r="Y104" s="6"/>
      <c r="Z104" s="6"/>
      <c r="AA104" s="6" t="s">
        <v>47</v>
      </c>
    </row>
    <row r="105" spans="1:27" s="4" customFormat="1" ht="51.95" customHeight="1">
      <c r="A105" s="5">
        <v>0</v>
      </c>
      <c r="B105" s="6" t="s">
        <v>684</v>
      </c>
      <c r="C105" s="13">
        <v>2988</v>
      </c>
      <c r="D105" s="8" t="s">
        <v>685</v>
      </c>
      <c r="E105" s="8" t="s">
        <v>686</v>
      </c>
      <c r="F105" s="8" t="s">
        <v>687</v>
      </c>
      <c r="G105" s="6" t="s">
        <v>66</v>
      </c>
      <c r="H105" s="6" t="s">
        <v>38</v>
      </c>
      <c r="I105" s="8" t="s">
        <v>89</v>
      </c>
      <c r="J105" s="9">
        <v>1</v>
      </c>
      <c r="K105" s="9">
        <v>512</v>
      </c>
      <c r="L105" s="9">
        <v>2024</v>
      </c>
      <c r="M105" s="8" t="s">
        <v>688</v>
      </c>
      <c r="N105" s="8" t="s">
        <v>79</v>
      </c>
      <c r="O105" s="8" t="s">
        <v>147</v>
      </c>
      <c r="P105" s="6" t="s">
        <v>110</v>
      </c>
      <c r="Q105" s="8" t="s">
        <v>58</v>
      </c>
      <c r="R105" s="10" t="s">
        <v>689</v>
      </c>
      <c r="S105" s="11"/>
      <c r="T105" s="6"/>
      <c r="U105" s="27" t="str">
        <f>HYPERLINK("https://media.infra-m.ru/2136/2136248/cover/2136248.jpg", "Обложка")</f>
        <v>Обложка</v>
      </c>
      <c r="V105" s="27" t="str">
        <f>HYPERLINK("https://znanium.ru/catalog/product/2136248", "Ознакомиться")</f>
        <v>Ознакомиться</v>
      </c>
      <c r="W105" s="8" t="s">
        <v>683</v>
      </c>
      <c r="X105" s="6"/>
      <c r="Y105" s="6"/>
      <c r="Z105" s="6"/>
      <c r="AA105" s="6" t="s">
        <v>690</v>
      </c>
    </row>
    <row r="106" spans="1:27" s="4" customFormat="1" ht="51.95" customHeight="1">
      <c r="A106" s="5">
        <v>0</v>
      </c>
      <c r="B106" s="6" t="s">
        <v>691</v>
      </c>
      <c r="C106" s="13">
        <v>1284</v>
      </c>
      <c r="D106" s="8" t="s">
        <v>692</v>
      </c>
      <c r="E106" s="8" t="s">
        <v>693</v>
      </c>
      <c r="F106" s="8" t="s">
        <v>694</v>
      </c>
      <c r="G106" s="6" t="s">
        <v>37</v>
      </c>
      <c r="H106" s="6" t="s">
        <v>67</v>
      </c>
      <c r="I106" s="8" t="s">
        <v>98</v>
      </c>
      <c r="J106" s="9">
        <v>1</v>
      </c>
      <c r="K106" s="9">
        <v>232</v>
      </c>
      <c r="L106" s="9">
        <v>2023</v>
      </c>
      <c r="M106" s="8" t="s">
        <v>695</v>
      </c>
      <c r="N106" s="8" t="s">
        <v>79</v>
      </c>
      <c r="O106" s="8" t="s">
        <v>80</v>
      </c>
      <c r="P106" s="6" t="s">
        <v>81</v>
      </c>
      <c r="Q106" s="8" t="s">
        <v>70</v>
      </c>
      <c r="R106" s="10" t="s">
        <v>696</v>
      </c>
      <c r="S106" s="11" t="s">
        <v>697</v>
      </c>
      <c r="T106" s="6"/>
      <c r="U106" s="27" t="str">
        <f>HYPERLINK("https://media.infra-m.ru/1979/1979152/cover/1979152.jpg", "Обложка")</f>
        <v>Обложка</v>
      </c>
      <c r="V106" s="27" t="str">
        <f>HYPERLINK("https://znanium.ru/catalog/product/1979152", "Ознакомиться")</f>
        <v>Ознакомиться</v>
      </c>
      <c r="W106" s="8" t="s">
        <v>698</v>
      </c>
      <c r="X106" s="6"/>
      <c r="Y106" s="6"/>
      <c r="Z106" s="6"/>
      <c r="AA106" s="6" t="s">
        <v>84</v>
      </c>
    </row>
    <row r="107" spans="1:27" s="4" customFormat="1" ht="51.95" customHeight="1">
      <c r="A107" s="5">
        <v>0</v>
      </c>
      <c r="B107" s="6" t="s">
        <v>699</v>
      </c>
      <c r="C107" s="13">
        <v>2364</v>
      </c>
      <c r="D107" s="8" t="s">
        <v>700</v>
      </c>
      <c r="E107" s="8" t="s">
        <v>701</v>
      </c>
      <c r="F107" s="8" t="s">
        <v>702</v>
      </c>
      <c r="G107" s="6" t="s">
        <v>52</v>
      </c>
      <c r="H107" s="6" t="s">
        <v>703</v>
      </c>
      <c r="I107" s="8"/>
      <c r="J107" s="9">
        <v>1</v>
      </c>
      <c r="K107" s="9">
        <v>608</v>
      </c>
      <c r="L107" s="9">
        <v>2022</v>
      </c>
      <c r="M107" s="8" t="s">
        <v>704</v>
      </c>
      <c r="N107" s="8" t="s">
        <v>79</v>
      </c>
      <c r="O107" s="8" t="s">
        <v>80</v>
      </c>
      <c r="P107" s="6" t="s">
        <v>81</v>
      </c>
      <c r="Q107" s="8" t="s">
        <v>70</v>
      </c>
      <c r="R107" s="10" t="s">
        <v>312</v>
      </c>
      <c r="S107" s="11"/>
      <c r="T107" s="6"/>
      <c r="U107" s="27" t="str">
        <f>HYPERLINK("https://media.infra-m.ru/1859/1859880/cover/1859880.jpg", "Обложка")</f>
        <v>Обложка</v>
      </c>
      <c r="V107" s="27" t="str">
        <f>HYPERLINK("https://znanium.ru/catalog/product/1937940", "Ознакомиться")</f>
        <v>Ознакомиться</v>
      </c>
      <c r="W107" s="8" t="s">
        <v>427</v>
      </c>
      <c r="X107" s="6"/>
      <c r="Y107" s="6"/>
      <c r="Z107" s="6"/>
      <c r="AA107" s="6" t="s">
        <v>539</v>
      </c>
    </row>
    <row r="108" spans="1:27" s="4" customFormat="1" ht="51.95" customHeight="1">
      <c r="A108" s="5">
        <v>0</v>
      </c>
      <c r="B108" s="6" t="s">
        <v>705</v>
      </c>
      <c r="C108" s="13">
        <v>3376.8</v>
      </c>
      <c r="D108" s="8" t="s">
        <v>706</v>
      </c>
      <c r="E108" s="8" t="s">
        <v>707</v>
      </c>
      <c r="F108" s="8" t="s">
        <v>708</v>
      </c>
      <c r="G108" s="6" t="s">
        <v>52</v>
      </c>
      <c r="H108" s="6" t="s">
        <v>38</v>
      </c>
      <c r="I108" s="8" t="s">
        <v>98</v>
      </c>
      <c r="J108" s="9">
        <v>1</v>
      </c>
      <c r="K108" s="9">
        <v>630</v>
      </c>
      <c r="L108" s="9">
        <v>2024</v>
      </c>
      <c r="M108" s="8" t="s">
        <v>709</v>
      </c>
      <c r="N108" s="8" t="s">
        <v>41</v>
      </c>
      <c r="O108" s="8" t="s">
        <v>710</v>
      </c>
      <c r="P108" s="6" t="s">
        <v>81</v>
      </c>
      <c r="Q108" s="8" t="s">
        <v>70</v>
      </c>
      <c r="R108" s="10" t="s">
        <v>711</v>
      </c>
      <c r="S108" s="11"/>
      <c r="T108" s="6"/>
      <c r="U108" s="27" t="str">
        <f>HYPERLINK("https://media.infra-m.ru/2107/2107421/cover/2107421.jpg", "Обложка")</f>
        <v>Обложка</v>
      </c>
      <c r="V108" s="27" t="str">
        <f>HYPERLINK("https://znanium.ru/catalog/product/1893914", "Ознакомиться")</f>
        <v>Ознакомиться</v>
      </c>
      <c r="W108" s="8" t="s">
        <v>712</v>
      </c>
      <c r="X108" s="6"/>
      <c r="Y108" s="6"/>
      <c r="Z108" s="6"/>
      <c r="AA108" s="6" t="s">
        <v>102</v>
      </c>
    </row>
    <row r="109" spans="1:27" s="4" customFormat="1" ht="42" customHeight="1">
      <c r="A109" s="5">
        <v>0</v>
      </c>
      <c r="B109" s="6" t="s">
        <v>713</v>
      </c>
      <c r="C109" s="13">
        <v>1836</v>
      </c>
      <c r="D109" s="8" t="s">
        <v>714</v>
      </c>
      <c r="E109" s="8" t="s">
        <v>715</v>
      </c>
      <c r="F109" s="8" t="s">
        <v>716</v>
      </c>
      <c r="G109" s="6" t="s">
        <v>66</v>
      </c>
      <c r="H109" s="6" t="s">
        <v>224</v>
      </c>
      <c r="I109" s="8"/>
      <c r="J109" s="9">
        <v>1</v>
      </c>
      <c r="K109" s="9">
        <v>448</v>
      </c>
      <c r="L109" s="9">
        <v>2020</v>
      </c>
      <c r="M109" s="8" t="s">
        <v>717</v>
      </c>
      <c r="N109" s="8" t="s">
        <v>79</v>
      </c>
      <c r="O109" s="8" t="s">
        <v>217</v>
      </c>
      <c r="P109" s="6" t="s">
        <v>57</v>
      </c>
      <c r="Q109" s="8" t="s">
        <v>70</v>
      </c>
      <c r="R109" s="10" t="s">
        <v>718</v>
      </c>
      <c r="S109" s="11"/>
      <c r="T109" s="6"/>
      <c r="U109" s="27" t="str">
        <f>HYPERLINK("https://media.infra-m.ru/1064/1064992/cover/1064992.jpg", "Обложка")</f>
        <v>Обложка</v>
      </c>
      <c r="V109" s="27" t="str">
        <f>HYPERLINK("https://znanium.ru/catalog/product/2114316", "Ознакомиться")</f>
        <v>Ознакомиться</v>
      </c>
      <c r="W109" s="8" t="s">
        <v>719</v>
      </c>
      <c r="X109" s="6"/>
      <c r="Y109" s="6"/>
      <c r="Z109" s="6"/>
      <c r="AA109" s="6" t="s">
        <v>720</v>
      </c>
    </row>
    <row r="110" spans="1:27" s="4" customFormat="1" ht="42" customHeight="1">
      <c r="A110" s="5">
        <v>0</v>
      </c>
      <c r="B110" s="6" t="s">
        <v>721</v>
      </c>
      <c r="C110" s="13">
        <v>2680.8</v>
      </c>
      <c r="D110" s="8" t="s">
        <v>722</v>
      </c>
      <c r="E110" s="8" t="s">
        <v>723</v>
      </c>
      <c r="F110" s="8" t="s">
        <v>724</v>
      </c>
      <c r="G110" s="6" t="s">
        <v>52</v>
      </c>
      <c r="H110" s="6" t="s">
        <v>224</v>
      </c>
      <c r="I110" s="8"/>
      <c r="J110" s="9">
        <v>1</v>
      </c>
      <c r="K110" s="9">
        <v>472</v>
      </c>
      <c r="L110" s="9">
        <v>2024</v>
      </c>
      <c r="M110" s="8" t="s">
        <v>725</v>
      </c>
      <c r="N110" s="8" t="s">
        <v>79</v>
      </c>
      <c r="O110" s="8" t="s">
        <v>217</v>
      </c>
      <c r="P110" s="6" t="s">
        <v>57</v>
      </c>
      <c r="Q110" s="8" t="s">
        <v>70</v>
      </c>
      <c r="R110" s="10" t="s">
        <v>718</v>
      </c>
      <c r="S110" s="11"/>
      <c r="T110" s="6"/>
      <c r="U110" s="27" t="str">
        <f>HYPERLINK("https://media.infra-m.ru/2139/2139973/cover/2139973.jpg", "Обложка")</f>
        <v>Обложка</v>
      </c>
      <c r="V110" s="27" t="str">
        <f>HYPERLINK("https://znanium.ru/catalog/product/2114316", "Ознакомиться")</f>
        <v>Ознакомиться</v>
      </c>
      <c r="W110" s="8"/>
      <c r="X110" s="6"/>
      <c r="Y110" s="6"/>
      <c r="Z110" s="6"/>
      <c r="AA110" s="6" t="s">
        <v>726</v>
      </c>
    </row>
    <row r="111" spans="1:27" s="4" customFormat="1" ht="51.95" customHeight="1">
      <c r="A111" s="5">
        <v>0</v>
      </c>
      <c r="B111" s="6" t="s">
        <v>727</v>
      </c>
      <c r="C111" s="7">
        <v>869.9</v>
      </c>
      <c r="D111" s="8" t="s">
        <v>728</v>
      </c>
      <c r="E111" s="8" t="s">
        <v>729</v>
      </c>
      <c r="F111" s="8" t="s">
        <v>730</v>
      </c>
      <c r="G111" s="6" t="s">
        <v>52</v>
      </c>
      <c r="H111" s="6" t="s">
        <v>224</v>
      </c>
      <c r="I111" s="8"/>
      <c r="J111" s="9">
        <v>1</v>
      </c>
      <c r="K111" s="9">
        <v>160</v>
      </c>
      <c r="L111" s="9">
        <v>2023</v>
      </c>
      <c r="M111" s="8" t="s">
        <v>731</v>
      </c>
      <c r="N111" s="8" t="s">
        <v>79</v>
      </c>
      <c r="O111" s="8" t="s">
        <v>217</v>
      </c>
      <c r="P111" s="6" t="s">
        <v>57</v>
      </c>
      <c r="Q111" s="8" t="s">
        <v>70</v>
      </c>
      <c r="R111" s="10" t="s">
        <v>732</v>
      </c>
      <c r="S111" s="11"/>
      <c r="T111" s="6"/>
      <c r="U111" s="27" t="str">
        <f>HYPERLINK("https://media.infra-m.ru/2130/2130015/cover/2130015.jpg", "Обложка")</f>
        <v>Обложка</v>
      </c>
      <c r="V111" s="27" t="str">
        <f>HYPERLINK("https://znanium.ru/catalog/product/1970294", "Ознакомиться")</f>
        <v>Ознакомиться</v>
      </c>
      <c r="W111" s="8"/>
      <c r="X111" s="6"/>
      <c r="Y111" s="6"/>
      <c r="Z111" s="6"/>
      <c r="AA111" s="6" t="s">
        <v>733</v>
      </c>
    </row>
    <row r="112" spans="1:27" s="4" customFormat="1" ht="51.95" customHeight="1">
      <c r="A112" s="5">
        <v>0</v>
      </c>
      <c r="B112" s="6" t="s">
        <v>734</v>
      </c>
      <c r="C112" s="7">
        <v>540</v>
      </c>
      <c r="D112" s="8" t="s">
        <v>735</v>
      </c>
      <c r="E112" s="8" t="s">
        <v>736</v>
      </c>
      <c r="F112" s="8" t="s">
        <v>730</v>
      </c>
      <c r="G112" s="6" t="s">
        <v>37</v>
      </c>
      <c r="H112" s="6" t="s">
        <v>224</v>
      </c>
      <c r="I112" s="8"/>
      <c r="J112" s="9">
        <v>1</v>
      </c>
      <c r="K112" s="9">
        <v>128</v>
      </c>
      <c r="L112" s="9">
        <v>2019</v>
      </c>
      <c r="M112" s="8" t="s">
        <v>737</v>
      </c>
      <c r="N112" s="8" t="s">
        <v>79</v>
      </c>
      <c r="O112" s="8" t="s">
        <v>217</v>
      </c>
      <c r="P112" s="6" t="s">
        <v>57</v>
      </c>
      <c r="Q112" s="8" t="s">
        <v>239</v>
      </c>
      <c r="R112" s="10" t="s">
        <v>732</v>
      </c>
      <c r="S112" s="11"/>
      <c r="T112" s="6"/>
      <c r="U112" s="27" t="str">
        <f>HYPERLINK("https://media.infra-m.ru/1039/1039624/cover/1039624.jpg", "Обложка")</f>
        <v>Обложка</v>
      </c>
      <c r="V112" s="27" t="str">
        <f>HYPERLINK("https://znanium.ru/catalog/product/1970294", "Ознакомиться")</f>
        <v>Ознакомиться</v>
      </c>
      <c r="W112" s="8"/>
      <c r="X112" s="6"/>
      <c r="Y112" s="6"/>
      <c r="Z112" s="6"/>
      <c r="AA112" s="6" t="s">
        <v>113</v>
      </c>
    </row>
    <row r="113" spans="1:27" s="4" customFormat="1" ht="44.1" customHeight="1">
      <c r="A113" s="5">
        <v>0</v>
      </c>
      <c r="B113" s="6" t="s">
        <v>738</v>
      </c>
      <c r="C113" s="13">
        <v>2592</v>
      </c>
      <c r="D113" s="8" t="s">
        <v>739</v>
      </c>
      <c r="E113" s="8" t="s">
        <v>740</v>
      </c>
      <c r="F113" s="8" t="s">
        <v>741</v>
      </c>
      <c r="G113" s="6" t="s">
        <v>52</v>
      </c>
      <c r="H113" s="6" t="s">
        <v>224</v>
      </c>
      <c r="I113" s="8"/>
      <c r="J113" s="9">
        <v>1</v>
      </c>
      <c r="K113" s="9">
        <v>480</v>
      </c>
      <c r="L113" s="9">
        <v>2023</v>
      </c>
      <c r="M113" s="8" t="s">
        <v>742</v>
      </c>
      <c r="N113" s="8" t="s">
        <v>79</v>
      </c>
      <c r="O113" s="8" t="s">
        <v>217</v>
      </c>
      <c r="P113" s="6" t="s">
        <v>57</v>
      </c>
      <c r="Q113" s="8" t="s">
        <v>70</v>
      </c>
      <c r="R113" s="10" t="s">
        <v>743</v>
      </c>
      <c r="S113" s="11"/>
      <c r="T113" s="6"/>
      <c r="U113" s="27" t="str">
        <f>HYPERLINK("https://media.infra-m.ru/1895/1895986/cover/1895986.jpg", "Обложка")</f>
        <v>Обложка</v>
      </c>
      <c r="V113" s="27" t="str">
        <f>HYPERLINK("https://znanium.ru/catalog/product/1895986", "Ознакомиться")</f>
        <v>Ознакомиться</v>
      </c>
      <c r="W113" s="8" t="s">
        <v>719</v>
      </c>
      <c r="X113" s="6"/>
      <c r="Y113" s="6"/>
      <c r="Z113" s="6"/>
      <c r="AA113" s="6" t="s">
        <v>229</v>
      </c>
    </row>
    <row r="114" spans="1:27" s="4" customFormat="1" ht="44.1" customHeight="1">
      <c r="A114" s="5">
        <v>0</v>
      </c>
      <c r="B114" s="6" t="s">
        <v>744</v>
      </c>
      <c r="C114" s="13">
        <v>1560</v>
      </c>
      <c r="D114" s="8" t="s">
        <v>745</v>
      </c>
      <c r="E114" s="8" t="s">
        <v>746</v>
      </c>
      <c r="F114" s="8" t="s">
        <v>741</v>
      </c>
      <c r="G114" s="6" t="s">
        <v>52</v>
      </c>
      <c r="H114" s="6" t="s">
        <v>224</v>
      </c>
      <c r="I114" s="8"/>
      <c r="J114" s="9">
        <v>1</v>
      </c>
      <c r="K114" s="9">
        <v>360</v>
      </c>
      <c r="L114" s="9">
        <v>2021</v>
      </c>
      <c r="M114" s="8" t="s">
        <v>747</v>
      </c>
      <c r="N114" s="8" t="s">
        <v>79</v>
      </c>
      <c r="O114" s="8" t="s">
        <v>217</v>
      </c>
      <c r="P114" s="6" t="s">
        <v>57</v>
      </c>
      <c r="Q114" s="8" t="s">
        <v>70</v>
      </c>
      <c r="R114" s="10" t="s">
        <v>743</v>
      </c>
      <c r="S114" s="11"/>
      <c r="T114" s="6"/>
      <c r="U114" s="27" t="str">
        <f>HYPERLINK("https://media.infra-m.ru/1248/1248241/cover/1248241.jpg", "Обложка")</f>
        <v>Обложка</v>
      </c>
      <c r="V114" s="27" t="str">
        <f>HYPERLINK("https://znanium.ru/catalog/product/1895986", "Ознакомиться")</f>
        <v>Ознакомиться</v>
      </c>
      <c r="W114" s="8" t="s">
        <v>719</v>
      </c>
      <c r="X114" s="6"/>
      <c r="Y114" s="6"/>
      <c r="Z114" s="6"/>
      <c r="AA114" s="6" t="s">
        <v>196</v>
      </c>
    </row>
    <row r="115" spans="1:27" s="4" customFormat="1" ht="51.95" customHeight="1">
      <c r="A115" s="5">
        <v>0</v>
      </c>
      <c r="B115" s="6" t="s">
        <v>748</v>
      </c>
      <c r="C115" s="13">
        <v>2788.8</v>
      </c>
      <c r="D115" s="8" t="s">
        <v>749</v>
      </c>
      <c r="E115" s="8" t="s">
        <v>750</v>
      </c>
      <c r="F115" s="8" t="s">
        <v>751</v>
      </c>
      <c r="G115" s="6" t="s">
        <v>52</v>
      </c>
      <c r="H115" s="6" t="s">
        <v>38</v>
      </c>
      <c r="I115" s="8" t="s">
        <v>39</v>
      </c>
      <c r="J115" s="9">
        <v>1</v>
      </c>
      <c r="K115" s="9">
        <v>494</v>
      </c>
      <c r="L115" s="9">
        <v>2024</v>
      </c>
      <c r="M115" s="8" t="s">
        <v>752</v>
      </c>
      <c r="N115" s="8" t="s">
        <v>55</v>
      </c>
      <c r="O115" s="8" t="s">
        <v>753</v>
      </c>
      <c r="P115" s="6" t="s">
        <v>57</v>
      </c>
      <c r="Q115" s="8" t="s">
        <v>58</v>
      </c>
      <c r="R115" s="10" t="s">
        <v>754</v>
      </c>
      <c r="S115" s="11"/>
      <c r="T115" s="6"/>
      <c r="U115" s="27" t="str">
        <f>HYPERLINK("https://media.infra-m.ru/2087/2087321/cover/2087321.jpg", "Обложка")</f>
        <v>Обложка</v>
      </c>
      <c r="V115" s="27" t="str">
        <f>HYPERLINK("https://znanium.ru/catalog/product/1287090", "Ознакомиться")</f>
        <v>Ознакомиться</v>
      </c>
      <c r="W115" s="8" t="s">
        <v>228</v>
      </c>
      <c r="X115" s="6"/>
      <c r="Y115" s="6"/>
      <c r="Z115" s="6"/>
      <c r="AA115" s="6" t="s">
        <v>755</v>
      </c>
    </row>
    <row r="116" spans="1:27" s="4" customFormat="1" ht="51.95" customHeight="1">
      <c r="A116" s="5">
        <v>0</v>
      </c>
      <c r="B116" s="6" t="s">
        <v>756</v>
      </c>
      <c r="C116" s="13">
        <v>2400</v>
      </c>
      <c r="D116" s="8" t="s">
        <v>757</v>
      </c>
      <c r="E116" s="8" t="s">
        <v>758</v>
      </c>
      <c r="F116" s="8" t="s">
        <v>759</v>
      </c>
      <c r="G116" s="6" t="s">
        <v>66</v>
      </c>
      <c r="H116" s="6" t="s">
        <v>38</v>
      </c>
      <c r="I116" s="8" t="s">
        <v>39</v>
      </c>
      <c r="J116" s="9">
        <v>1</v>
      </c>
      <c r="K116" s="9">
        <v>424</v>
      </c>
      <c r="L116" s="9">
        <v>2024</v>
      </c>
      <c r="M116" s="8" t="s">
        <v>760</v>
      </c>
      <c r="N116" s="8" t="s">
        <v>79</v>
      </c>
      <c r="O116" s="8" t="s">
        <v>147</v>
      </c>
      <c r="P116" s="6" t="s">
        <v>57</v>
      </c>
      <c r="Q116" s="8" t="s">
        <v>70</v>
      </c>
      <c r="R116" s="10" t="s">
        <v>761</v>
      </c>
      <c r="S116" s="11"/>
      <c r="T116" s="6"/>
      <c r="U116" s="27" t="str">
        <f>HYPERLINK("https://media.infra-m.ru/2145/2145218/cover/2145218.jpg", "Обложка")</f>
        <v>Обложка</v>
      </c>
      <c r="V116" s="27" t="str">
        <f>HYPERLINK("https://znanium.ru/catalog/product/2145218", "Ознакомиться")</f>
        <v>Ознакомиться</v>
      </c>
      <c r="W116" s="8" t="s">
        <v>762</v>
      </c>
      <c r="X116" s="6"/>
      <c r="Y116" s="6"/>
      <c r="Z116" s="6"/>
      <c r="AA116" s="6" t="s">
        <v>102</v>
      </c>
    </row>
    <row r="117" spans="1:27" s="4" customFormat="1" ht="51.95" customHeight="1">
      <c r="A117" s="5">
        <v>0</v>
      </c>
      <c r="B117" s="6" t="s">
        <v>763</v>
      </c>
      <c r="C117" s="13">
        <v>1488</v>
      </c>
      <c r="D117" s="8" t="s">
        <v>764</v>
      </c>
      <c r="E117" s="8" t="s">
        <v>765</v>
      </c>
      <c r="F117" s="8" t="s">
        <v>766</v>
      </c>
      <c r="G117" s="6" t="s">
        <v>52</v>
      </c>
      <c r="H117" s="6" t="s">
        <v>38</v>
      </c>
      <c r="I117" s="8" t="s">
        <v>180</v>
      </c>
      <c r="J117" s="9">
        <v>1</v>
      </c>
      <c r="K117" s="9">
        <v>262</v>
      </c>
      <c r="L117" s="9">
        <v>2023</v>
      </c>
      <c r="M117" s="8" t="s">
        <v>767</v>
      </c>
      <c r="N117" s="8" t="s">
        <v>55</v>
      </c>
      <c r="O117" s="8" t="s">
        <v>56</v>
      </c>
      <c r="P117" s="6" t="s">
        <v>57</v>
      </c>
      <c r="Q117" s="8" t="s">
        <v>183</v>
      </c>
      <c r="R117" s="10" t="s">
        <v>768</v>
      </c>
      <c r="S117" s="11"/>
      <c r="T117" s="6"/>
      <c r="U117" s="27" t="str">
        <f>HYPERLINK("https://media.infra-m.ru/2126/2126765/cover/2126765.jpg", "Обложка")</f>
        <v>Обложка</v>
      </c>
      <c r="V117" s="27" t="str">
        <f>HYPERLINK("https://znanium.ru/catalog/product/2106211", "Ознакомиться")</f>
        <v>Ознакомиться</v>
      </c>
      <c r="W117" s="8" t="s">
        <v>46</v>
      </c>
      <c r="X117" s="6"/>
      <c r="Y117" s="6"/>
      <c r="Z117" s="6"/>
      <c r="AA117" s="6" t="s">
        <v>769</v>
      </c>
    </row>
    <row r="118" spans="1:27" s="4" customFormat="1" ht="51.95" customHeight="1">
      <c r="A118" s="5">
        <v>0</v>
      </c>
      <c r="B118" s="6" t="s">
        <v>770</v>
      </c>
      <c r="C118" s="7">
        <v>395.9</v>
      </c>
      <c r="D118" s="8" t="s">
        <v>771</v>
      </c>
      <c r="E118" s="8" t="s">
        <v>772</v>
      </c>
      <c r="F118" s="8" t="s">
        <v>773</v>
      </c>
      <c r="G118" s="6" t="s">
        <v>37</v>
      </c>
      <c r="H118" s="6" t="s">
        <v>67</v>
      </c>
      <c r="I118" s="8" t="s">
        <v>180</v>
      </c>
      <c r="J118" s="9">
        <v>50</v>
      </c>
      <c r="K118" s="9">
        <v>136</v>
      </c>
      <c r="L118" s="9">
        <v>2017</v>
      </c>
      <c r="M118" s="8" t="s">
        <v>774</v>
      </c>
      <c r="N118" s="8" t="s">
        <v>55</v>
      </c>
      <c r="O118" s="8" t="s">
        <v>56</v>
      </c>
      <c r="P118" s="6" t="s">
        <v>57</v>
      </c>
      <c r="Q118" s="8" t="s">
        <v>183</v>
      </c>
      <c r="R118" s="10" t="s">
        <v>775</v>
      </c>
      <c r="S118" s="11" t="s">
        <v>776</v>
      </c>
      <c r="T118" s="6"/>
      <c r="U118" s="27" t="str">
        <f>HYPERLINK("https://media.infra-m.ru/0636/0636281/cover/636281.jpg", "Обложка")</f>
        <v>Обложка</v>
      </c>
      <c r="V118" s="27" t="str">
        <f>HYPERLINK("https://znanium.ru/catalog/product/2103212", "Ознакомиться")</f>
        <v>Ознакомиться</v>
      </c>
      <c r="W118" s="8"/>
      <c r="X118" s="6"/>
      <c r="Y118" s="6"/>
      <c r="Z118" s="6"/>
      <c r="AA118" s="6" t="s">
        <v>777</v>
      </c>
    </row>
    <row r="119" spans="1:27" s="4" customFormat="1" ht="51.95" customHeight="1">
      <c r="A119" s="5">
        <v>0</v>
      </c>
      <c r="B119" s="6" t="s">
        <v>778</v>
      </c>
      <c r="C119" s="13">
        <v>2256</v>
      </c>
      <c r="D119" s="8" t="s">
        <v>779</v>
      </c>
      <c r="E119" s="8" t="s">
        <v>780</v>
      </c>
      <c r="F119" s="8" t="s">
        <v>781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320</v>
      </c>
      <c r="L119" s="9">
        <v>2022</v>
      </c>
      <c r="M119" s="8" t="s">
        <v>782</v>
      </c>
      <c r="N119" s="8" t="s">
        <v>79</v>
      </c>
      <c r="O119" s="8" t="s">
        <v>368</v>
      </c>
      <c r="P119" s="6" t="s">
        <v>43</v>
      </c>
      <c r="Q119" s="8" t="s">
        <v>70</v>
      </c>
      <c r="R119" s="10" t="s">
        <v>783</v>
      </c>
      <c r="S119" s="11"/>
      <c r="T119" s="6"/>
      <c r="U119" s="27" t="str">
        <f>HYPERLINK("https://media.infra-m.ru/1946/1946504/cover/1946504.jpg", "Обложка")</f>
        <v>Обложка</v>
      </c>
      <c r="V119" s="27" t="str">
        <f>HYPERLINK("https://znanium.ru/catalog/product/1907577", "Ознакомиться")</f>
        <v>Ознакомиться</v>
      </c>
      <c r="W119" s="8" t="s">
        <v>784</v>
      </c>
      <c r="X119" s="6"/>
      <c r="Y119" s="6"/>
      <c r="Z119" s="6"/>
      <c r="AA119" s="6" t="s">
        <v>122</v>
      </c>
    </row>
    <row r="120" spans="1:27" s="4" customFormat="1" ht="42" customHeight="1">
      <c r="A120" s="5">
        <v>0</v>
      </c>
      <c r="B120" s="6" t="s">
        <v>785</v>
      </c>
      <c r="C120" s="13">
        <v>2760</v>
      </c>
      <c r="D120" s="8" t="s">
        <v>786</v>
      </c>
      <c r="E120" s="8" t="s">
        <v>787</v>
      </c>
      <c r="F120" s="8" t="s">
        <v>788</v>
      </c>
      <c r="G120" s="6" t="s">
        <v>66</v>
      </c>
      <c r="H120" s="6" t="s">
        <v>38</v>
      </c>
      <c r="I120" s="8" t="s">
        <v>98</v>
      </c>
      <c r="J120" s="9">
        <v>1</v>
      </c>
      <c r="K120" s="9">
        <v>486</v>
      </c>
      <c r="L120" s="9">
        <v>2024</v>
      </c>
      <c r="M120" s="8" t="s">
        <v>789</v>
      </c>
      <c r="N120" s="8" t="s">
        <v>79</v>
      </c>
      <c r="O120" s="8" t="s">
        <v>217</v>
      </c>
      <c r="P120" s="6" t="s">
        <v>81</v>
      </c>
      <c r="Q120" s="8" t="s">
        <v>44</v>
      </c>
      <c r="R120" s="10" t="s">
        <v>790</v>
      </c>
      <c r="S120" s="11"/>
      <c r="T120" s="6"/>
      <c r="U120" s="27" t="str">
        <f>HYPERLINK("https://media.infra-m.ru/1876/1876529/cover/1876529.jpg", "Обложка")</f>
        <v>Обложка</v>
      </c>
      <c r="V120" s="27" t="str">
        <f>HYPERLINK("https://znanium.ru/catalog/product/1876529", "Ознакомиться")</f>
        <v>Ознакомиться</v>
      </c>
      <c r="W120" s="8" t="s">
        <v>791</v>
      </c>
      <c r="X120" s="6" t="s">
        <v>265</v>
      </c>
      <c r="Y120" s="6"/>
      <c r="Z120" s="6"/>
      <c r="AA120" s="6" t="s">
        <v>266</v>
      </c>
    </row>
    <row r="121" spans="1:27" s="4" customFormat="1" ht="51.95" customHeight="1">
      <c r="A121" s="5">
        <v>0</v>
      </c>
      <c r="B121" s="6" t="s">
        <v>792</v>
      </c>
      <c r="C121" s="13">
        <v>1380</v>
      </c>
      <c r="D121" s="8" t="s">
        <v>793</v>
      </c>
      <c r="E121" s="8" t="s">
        <v>794</v>
      </c>
      <c r="F121" s="8" t="s">
        <v>795</v>
      </c>
      <c r="G121" s="6" t="s">
        <v>37</v>
      </c>
      <c r="H121" s="6" t="s">
        <v>224</v>
      </c>
      <c r="I121" s="8" t="s">
        <v>796</v>
      </c>
      <c r="J121" s="9">
        <v>1</v>
      </c>
      <c r="K121" s="9">
        <v>256</v>
      </c>
      <c r="L121" s="9">
        <v>2023</v>
      </c>
      <c r="M121" s="8" t="s">
        <v>797</v>
      </c>
      <c r="N121" s="8" t="s">
        <v>79</v>
      </c>
      <c r="O121" s="8" t="s">
        <v>217</v>
      </c>
      <c r="P121" s="6" t="s">
        <v>110</v>
      </c>
      <c r="Q121" s="8" t="s">
        <v>70</v>
      </c>
      <c r="R121" s="10" t="s">
        <v>798</v>
      </c>
      <c r="S121" s="11"/>
      <c r="T121" s="6"/>
      <c r="U121" s="27" t="str">
        <f>HYPERLINK("https://media.infra-m.ru/1919/1919497/cover/1919497.jpg", "Обложка")</f>
        <v>Обложка</v>
      </c>
      <c r="V121" s="27" t="str">
        <f>HYPERLINK("https://znanium.ru/catalog/product/1919497", "Ознакомиться")</f>
        <v>Ознакомиться</v>
      </c>
      <c r="W121" s="8" t="s">
        <v>799</v>
      </c>
      <c r="X121" s="6"/>
      <c r="Y121" s="6"/>
      <c r="Z121" s="6"/>
      <c r="AA121" s="6" t="s">
        <v>800</v>
      </c>
    </row>
    <row r="122" spans="1:27" s="4" customFormat="1" ht="51.95" customHeight="1">
      <c r="A122" s="5">
        <v>0</v>
      </c>
      <c r="B122" s="6" t="s">
        <v>801</v>
      </c>
      <c r="C122" s="13">
        <v>1049.9000000000001</v>
      </c>
      <c r="D122" s="8" t="s">
        <v>802</v>
      </c>
      <c r="E122" s="8" t="s">
        <v>803</v>
      </c>
      <c r="F122" s="8" t="s">
        <v>804</v>
      </c>
      <c r="G122" s="6" t="s">
        <v>66</v>
      </c>
      <c r="H122" s="6" t="s">
        <v>224</v>
      </c>
      <c r="I122" s="8"/>
      <c r="J122" s="9">
        <v>1</v>
      </c>
      <c r="K122" s="9">
        <v>256</v>
      </c>
      <c r="L122" s="9">
        <v>2019</v>
      </c>
      <c r="M122" s="8" t="s">
        <v>805</v>
      </c>
      <c r="N122" s="8" t="s">
        <v>79</v>
      </c>
      <c r="O122" s="8" t="s">
        <v>217</v>
      </c>
      <c r="P122" s="6" t="s">
        <v>43</v>
      </c>
      <c r="Q122" s="8" t="s">
        <v>70</v>
      </c>
      <c r="R122" s="10" t="s">
        <v>806</v>
      </c>
      <c r="S122" s="11"/>
      <c r="T122" s="6"/>
      <c r="U122" s="27" t="str">
        <f>HYPERLINK("https://media.infra-m.ru/0988/0988093/cover/988093.jpg", "Обложка")</f>
        <v>Обложка</v>
      </c>
      <c r="V122" s="27" t="str">
        <f>HYPERLINK("https://znanium.ru/catalog/product/1221174", "Ознакомиться")</f>
        <v>Ознакомиться</v>
      </c>
      <c r="W122" s="8" t="s">
        <v>305</v>
      </c>
      <c r="X122" s="6"/>
      <c r="Y122" s="6"/>
      <c r="Z122" s="6"/>
      <c r="AA122" s="6" t="s">
        <v>61</v>
      </c>
    </row>
    <row r="123" spans="1:27" s="4" customFormat="1" ht="51.95" customHeight="1">
      <c r="A123" s="5">
        <v>0</v>
      </c>
      <c r="B123" s="6" t="s">
        <v>807</v>
      </c>
      <c r="C123" s="13">
        <v>1188</v>
      </c>
      <c r="D123" s="8" t="s">
        <v>808</v>
      </c>
      <c r="E123" s="8" t="s">
        <v>809</v>
      </c>
      <c r="F123" s="8" t="s">
        <v>810</v>
      </c>
      <c r="G123" s="6" t="s">
        <v>66</v>
      </c>
      <c r="H123" s="6" t="s">
        <v>38</v>
      </c>
      <c r="I123" s="8" t="s">
        <v>98</v>
      </c>
      <c r="J123" s="9">
        <v>1</v>
      </c>
      <c r="K123" s="9">
        <v>176</v>
      </c>
      <c r="L123" s="9">
        <v>2024</v>
      </c>
      <c r="M123" s="8" t="s">
        <v>811</v>
      </c>
      <c r="N123" s="8" t="s">
        <v>55</v>
      </c>
      <c r="O123" s="8" t="s">
        <v>56</v>
      </c>
      <c r="P123" s="6" t="s">
        <v>110</v>
      </c>
      <c r="Q123" s="8" t="s">
        <v>44</v>
      </c>
      <c r="R123" s="10" t="s">
        <v>812</v>
      </c>
      <c r="S123" s="11"/>
      <c r="T123" s="6"/>
      <c r="U123" s="27" t="str">
        <f>HYPERLINK("https://media.infra-m.ru/1882/1882576/cover/1882576.jpg", "Обложка")</f>
        <v>Обложка</v>
      </c>
      <c r="V123" s="27" t="str">
        <f>HYPERLINK("https://znanium.ru/catalog/product/1882576", "Ознакомиться")</f>
        <v>Ознакомиться</v>
      </c>
      <c r="W123" s="8" t="s">
        <v>813</v>
      </c>
      <c r="X123" s="6" t="s">
        <v>814</v>
      </c>
      <c r="Y123" s="6"/>
      <c r="Z123" s="6"/>
      <c r="AA123" s="6" t="s">
        <v>266</v>
      </c>
    </row>
    <row r="124" spans="1:27" s="4" customFormat="1" ht="51.95" customHeight="1">
      <c r="A124" s="5">
        <v>0</v>
      </c>
      <c r="B124" s="6" t="s">
        <v>815</v>
      </c>
      <c r="C124" s="13">
        <v>1296</v>
      </c>
      <c r="D124" s="8" t="s">
        <v>816</v>
      </c>
      <c r="E124" s="8" t="s">
        <v>817</v>
      </c>
      <c r="F124" s="8" t="s">
        <v>818</v>
      </c>
      <c r="G124" s="6" t="s">
        <v>52</v>
      </c>
      <c r="H124" s="6" t="s">
        <v>38</v>
      </c>
      <c r="I124" s="8" t="s">
        <v>98</v>
      </c>
      <c r="J124" s="9">
        <v>1</v>
      </c>
      <c r="K124" s="9">
        <v>240</v>
      </c>
      <c r="L124" s="9">
        <v>2023</v>
      </c>
      <c r="M124" s="8" t="s">
        <v>819</v>
      </c>
      <c r="N124" s="8" t="s">
        <v>79</v>
      </c>
      <c r="O124" s="8" t="s">
        <v>368</v>
      </c>
      <c r="P124" s="6" t="s">
        <v>81</v>
      </c>
      <c r="Q124" s="8" t="s">
        <v>70</v>
      </c>
      <c r="R124" s="10" t="s">
        <v>820</v>
      </c>
      <c r="S124" s="11"/>
      <c r="T124" s="6"/>
      <c r="U124" s="27" t="str">
        <f>HYPERLINK("https://media.infra-m.ru/1920/1920496/cover/1920496.jpg", "Обложка")</f>
        <v>Обложка</v>
      </c>
      <c r="V124" s="27" t="str">
        <f>HYPERLINK("https://znanium.ru/catalog/product/1920496", "Ознакомиться")</f>
        <v>Ознакомиться</v>
      </c>
      <c r="W124" s="8" t="s">
        <v>762</v>
      </c>
      <c r="X124" s="6"/>
      <c r="Y124" s="6"/>
      <c r="Z124" s="6"/>
      <c r="AA124" s="6" t="s">
        <v>821</v>
      </c>
    </row>
    <row r="125" spans="1:27" s="4" customFormat="1" ht="51.95" customHeight="1">
      <c r="A125" s="5">
        <v>0</v>
      </c>
      <c r="B125" s="6" t="s">
        <v>822</v>
      </c>
      <c r="C125" s="7">
        <v>648</v>
      </c>
      <c r="D125" s="8" t="s">
        <v>823</v>
      </c>
      <c r="E125" s="8" t="s">
        <v>824</v>
      </c>
      <c r="F125" s="8" t="s">
        <v>825</v>
      </c>
      <c r="G125" s="6" t="s">
        <v>37</v>
      </c>
      <c r="H125" s="6" t="s">
        <v>38</v>
      </c>
      <c r="I125" s="8" t="s">
        <v>310</v>
      </c>
      <c r="J125" s="9">
        <v>1</v>
      </c>
      <c r="K125" s="9">
        <v>116</v>
      </c>
      <c r="L125" s="9">
        <v>2024</v>
      </c>
      <c r="M125" s="8" t="s">
        <v>826</v>
      </c>
      <c r="N125" s="8" t="s">
        <v>79</v>
      </c>
      <c r="O125" s="8" t="s">
        <v>368</v>
      </c>
      <c r="P125" s="6" t="s">
        <v>81</v>
      </c>
      <c r="Q125" s="8" t="s">
        <v>70</v>
      </c>
      <c r="R125" s="10" t="s">
        <v>827</v>
      </c>
      <c r="S125" s="11"/>
      <c r="T125" s="6"/>
      <c r="U125" s="27" t="str">
        <f>HYPERLINK("https://media.infra-m.ru/2083/2083908/cover/2083908.jpg", "Обложка")</f>
        <v>Обложка</v>
      </c>
      <c r="V125" s="27" t="str">
        <f>HYPERLINK("https://znanium.ru/catalog/product/2083908", "Ознакомиться")</f>
        <v>Ознакомиться</v>
      </c>
      <c r="W125" s="8" t="s">
        <v>762</v>
      </c>
      <c r="X125" s="6"/>
      <c r="Y125" s="6"/>
      <c r="Z125" s="6"/>
      <c r="AA125" s="6" t="s">
        <v>122</v>
      </c>
    </row>
    <row r="126" spans="1:27" s="4" customFormat="1" ht="51.95" customHeight="1">
      <c r="A126" s="5">
        <v>0</v>
      </c>
      <c r="B126" s="6" t="s">
        <v>828</v>
      </c>
      <c r="C126" s="7">
        <v>996</v>
      </c>
      <c r="D126" s="8" t="s">
        <v>829</v>
      </c>
      <c r="E126" s="8" t="s">
        <v>830</v>
      </c>
      <c r="F126" s="8" t="s">
        <v>831</v>
      </c>
      <c r="G126" s="6" t="s">
        <v>52</v>
      </c>
      <c r="H126" s="6" t="s">
        <v>38</v>
      </c>
      <c r="I126" s="8" t="s">
        <v>98</v>
      </c>
      <c r="J126" s="9">
        <v>1</v>
      </c>
      <c r="K126" s="9">
        <v>172</v>
      </c>
      <c r="L126" s="9">
        <v>2023</v>
      </c>
      <c r="M126" s="8" t="s">
        <v>832</v>
      </c>
      <c r="N126" s="8" t="s">
        <v>128</v>
      </c>
      <c r="O126" s="8" t="s">
        <v>129</v>
      </c>
      <c r="P126" s="6" t="s">
        <v>110</v>
      </c>
      <c r="Q126" s="8" t="s">
        <v>70</v>
      </c>
      <c r="R126" s="10" t="s">
        <v>833</v>
      </c>
      <c r="S126" s="11"/>
      <c r="T126" s="6"/>
      <c r="U126" s="27" t="str">
        <f>HYPERLINK("https://media.infra-m.ru/1859/1859022/cover/1859022.jpg", "Обложка")</f>
        <v>Обложка</v>
      </c>
      <c r="V126" s="27" t="str">
        <f>HYPERLINK("https://znanium.ru/catalog/product/1859022", "Ознакомиться")</f>
        <v>Ознакомиться</v>
      </c>
      <c r="W126" s="8" t="s">
        <v>834</v>
      </c>
      <c r="X126" s="6"/>
      <c r="Y126" s="6"/>
      <c r="Z126" s="6"/>
      <c r="AA126" s="6" t="s">
        <v>835</v>
      </c>
    </row>
    <row r="127" spans="1:27" s="4" customFormat="1" ht="51.95" customHeight="1">
      <c r="A127" s="5">
        <v>0</v>
      </c>
      <c r="B127" s="6" t="s">
        <v>836</v>
      </c>
      <c r="C127" s="13">
        <v>1704</v>
      </c>
      <c r="D127" s="8" t="s">
        <v>837</v>
      </c>
      <c r="E127" s="8" t="s">
        <v>838</v>
      </c>
      <c r="F127" s="8" t="s">
        <v>839</v>
      </c>
      <c r="G127" s="6" t="s">
        <v>52</v>
      </c>
      <c r="H127" s="6" t="s">
        <v>38</v>
      </c>
      <c r="I127" s="8" t="s">
        <v>98</v>
      </c>
      <c r="J127" s="9">
        <v>1</v>
      </c>
      <c r="K127" s="9">
        <v>300</v>
      </c>
      <c r="L127" s="9">
        <v>2024</v>
      </c>
      <c r="M127" s="8" t="s">
        <v>840</v>
      </c>
      <c r="N127" s="8" t="s">
        <v>79</v>
      </c>
      <c r="O127" s="8" t="s">
        <v>255</v>
      </c>
      <c r="P127" s="6" t="s">
        <v>81</v>
      </c>
      <c r="Q127" s="8" t="s">
        <v>44</v>
      </c>
      <c r="R127" s="10" t="s">
        <v>841</v>
      </c>
      <c r="S127" s="11"/>
      <c r="T127" s="6"/>
      <c r="U127" s="27" t="str">
        <f>HYPERLINK("https://media.infra-m.ru/2142/2142446/cover/2142446.jpg", "Обложка")</f>
        <v>Обложка</v>
      </c>
      <c r="V127" s="27" t="str">
        <f>HYPERLINK("https://znanium.ru/catalog/product/2142446", "Ознакомиться")</f>
        <v>Ознакомиться</v>
      </c>
      <c r="W127" s="8" t="s">
        <v>762</v>
      </c>
      <c r="X127" s="6"/>
      <c r="Y127" s="6"/>
      <c r="Z127" s="6"/>
      <c r="AA127" s="6" t="s">
        <v>258</v>
      </c>
    </row>
    <row r="128" spans="1:27" s="4" customFormat="1" ht="51.95" customHeight="1">
      <c r="A128" s="5">
        <v>0</v>
      </c>
      <c r="B128" s="6" t="s">
        <v>842</v>
      </c>
      <c r="C128" s="13">
        <v>1320</v>
      </c>
      <c r="D128" s="8" t="s">
        <v>843</v>
      </c>
      <c r="E128" s="8" t="s">
        <v>844</v>
      </c>
      <c r="F128" s="8" t="s">
        <v>845</v>
      </c>
      <c r="G128" s="6" t="s">
        <v>66</v>
      </c>
      <c r="H128" s="6" t="s">
        <v>38</v>
      </c>
      <c r="I128" s="8" t="s">
        <v>98</v>
      </c>
      <c r="J128" s="9">
        <v>1</v>
      </c>
      <c r="K128" s="9">
        <v>217</v>
      </c>
      <c r="L128" s="9">
        <v>2024</v>
      </c>
      <c r="M128" s="8" t="s">
        <v>846</v>
      </c>
      <c r="N128" s="8" t="s">
        <v>79</v>
      </c>
      <c r="O128" s="8" t="s">
        <v>217</v>
      </c>
      <c r="P128" s="6" t="s">
        <v>81</v>
      </c>
      <c r="Q128" s="8" t="s">
        <v>70</v>
      </c>
      <c r="R128" s="10" t="s">
        <v>847</v>
      </c>
      <c r="S128" s="11"/>
      <c r="T128" s="6"/>
      <c r="U128" s="27" t="str">
        <f>HYPERLINK("https://media.infra-m.ru/1946/1946243/cover/1946243.jpg", "Обложка")</f>
        <v>Обложка</v>
      </c>
      <c r="V128" s="27" t="str">
        <f>HYPERLINK("https://znanium.ru/catalog/product/1946243", "Ознакомиться")</f>
        <v>Ознакомиться</v>
      </c>
      <c r="W128" s="8" t="s">
        <v>848</v>
      </c>
      <c r="X128" s="6" t="s">
        <v>849</v>
      </c>
      <c r="Y128" s="6"/>
      <c r="Z128" s="6"/>
      <c r="AA128" s="6" t="s">
        <v>266</v>
      </c>
    </row>
    <row r="129" spans="1:27" s="4" customFormat="1" ht="51.95" customHeight="1">
      <c r="A129" s="5">
        <v>0</v>
      </c>
      <c r="B129" s="6" t="s">
        <v>850</v>
      </c>
      <c r="C129" s="13">
        <v>2704.8</v>
      </c>
      <c r="D129" s="8" t="s">
        <v>851</v>
      </c>
      <c r="E129" s="8" t="s">
        <v>852</v>
      </c>
      <c r="F129" s="8" t="s">
        <v>853</v>
      </c>
      <c r="G129" s="6" t="s">
        <v>52</v>
      </c>
      <c r="H129" s="6" t="s">
        <v>179</v>
      </c>
      <c r="I129" s="8"/>
      <c r="J129" s="9">
        <v>1</v>
      </c>
      <c r="K129" s="9">
        <v>227</v>
      </c>
      <c r="L129" s="9">
        <v>2024</v>
      </c>
      <c r="M129" s="8" t="s">
        <v>854</v>
      </c>
      <c r="N129" s="8" t="s">
        <v>319</v>
      </c>
      <c r="O129" s="8" t="s">
        <v>320</v>
      </c>
      <c r="P129" s="6" t="s">
        <v>110</v>
      </c>
      <c r="Q129" s="8" t="s">
        <v>58</v>
      </c>
      <c r="R129" s="10" t="s">
        <v>855</v>
      </c>
      <c r="S129" s="11" t="s">
        <v>856</v>
      </c>
      <c r="T129" s="6"/>
      <c r="U129" s="27" t="str">
        <f>HYPERLINK("https://media.infra-m.ru/2105/2105367/cover/2105367.jpg", "Обложка")</f>
        <v>Обложка</v>
      </c>
      <c r="V129" s="27" t="str">
        <f>HYPERLINK("https://znanium.ru/catalog/product/1045577", "Ознакомиться")</f>
        <v>Ознакомиться</v>
      </c>
      <c r="W129" s="8" t="s">
        <v>597</v>
      </c>
      <c r="X129" s="6"/>
      <c r="Y129" s="6"/>
      <c r="Z129" s="6"/>
      <c r="AA129" s="6" t="s">
        <v>61</v>
      </c>
    </row>
    <row r="130" spans="1:27" s="4" customFormat="1" ht="42" customHeight="1">
      <c r="A130" s="5">
        <v>0</v>
      </c>
      <c r="B130" s="6" t="s">
        <v>857</v>
      </c>
      <c r="C130" s="13">
        <v>3596.4</v>
      </c>
      <c r="D130" s="8" t="s">
        <v>858</v>
      </c>
      <c r="E130" s="8" t="s">
        <v>859</v>
      </c>
      <c r="F130" s="8" t="s">
        <v>860</v>
      </c>
      <c r="G130" s="6" t="s">
        <v>66</v>
      </c>
      <c r="H130" s="6" t="s">
        <v>38</v>
      </c>
      <c r="I130" s="8" t="s">
        <v>98</v>
      </c>
      <c r="J130" s="9">
        <v>1</v>
      </c>
      <c r="K130" s="9">
        <v>551</v>
      </c>
      <c r="L130" s="9">
        <v>2024</v>
      </c>
      <c r="M130" s="8" t="s">
        <v>861</v>
      </c>
      <c r="N130" s="8" t="s">
        <v>41</v>
      </c>
      <c r="O130" s="8" t="s">
        <v>710</v>
      </c>
      <c r="P130" s="6" t="s">
        <v>81</v>
      </c>
      <c r="Q130" s="8" t="s">
        <v>70</v>
      </c>
      <c r="R130" s="10" t="s">
        <v>862</v>
      </c>
      <c r="S130" s="11"/>
      <c r="T130" s="6"/>
      <c r="U130" s="27" t="str">
        <f>HYPERLINK("https://media.infra-m.ru/2136/2136729/cover/2136729.jpg", "Обложка")</f>
        <v>Обложка</v>
      </c>
      <c r="V130" s="27" t="str">
        <f>HYPERLINK("https://znanium.ru/catalog/product/2107427", "Ознакомиться")</f>
        <v>Ознакомиться</v>
      </c>
      <c r="W130" s="8" t="s">
        <v>863</v>
      </c>
      <c r="X130" s="6"/>
      <c r="Y130" s="6"/>
      <c r="Z130" s="6"/>
      <c r="AA130" s="6" t="s">
        <v>102</v>
      </c>
    </row>
    <row r="131" spans="1:27" s="4" customFormat="1" ht="42" customHeight="1">
      <c r="A131" s="5">
        <v>0</v>
      </c>
      <c r="B131" s="6" t="s">
        <v>864</v>
      </c>
      <c r="C131" s="13">
        <v>2452.8000000000002</v>
      </c>
      <c r="D131" s="8" t="s">
        <v>865</v>
      </c>
      <c r="E131" s="8" t="s">
        <v>866</v>
      </c>
      <c r="F131" s="8" t="s">
        <v>867</v>
      </c>
      <c r="G131" s="6" t="s">
        <v>66</v>
      </c>
      <c r="H131" s="6" t="s">
        <v>67</v>
      </c>
      <c r="I131" s="8"/>
      <c r="J131" s="9">
        <v>1</v>
      </c>
      <c r="K131" s="9">
        <v>576</v>
      </c>
      <c r="L131" s="9">
        <v>2024</v>
      </c>
      <c r="M131" s="8" t="s">
        <v>868</v>
      </c>
      <c r="N131" s="8" t="s">
        <v>41</v>
      </c>
      <c r="O131" s="8" t="s">
        <v>869</v>
      </c>
      <c r="P131" s="6" t="s">
        <v>110</v>
      </c>
      <c r="Q131" s="8" t="s">
        <v>70</v>
      </c>
      <c r="R131" s="10" t="s">
        <v>343</v>
      </c>
      <c r="S131" s="11"/>
      <c r="T131" s="6"/>
      <c r="U131" s="27" t="str">
        <f>HYPERLINK("https://media.infra-m.ru/2105/2105369/cover/2105369.jpg", "Обложка")</f>
        <v>Обложка</v>
      </c>
      <c r="V131" s="12"/>
      <c r="W131" s="8" t="s">
        <v>870</v>
      </c>
      <c r="X131" s="6"/>
      <c r="Y131" s="6"/>
      <c r="Z131" s="6"/>
      <c r="AA131" s="6" t="s">
        <v>575</v>
      </c>
    </row>
    <row r="132" spans="1:27" s="4" customFormat="1" ht="42" customHeight="1">
      <c r="A132" s="5">
        <v>0</v>
      </c>
      <c r="B132" s="6" t="s">
        <v>871</v>
      </c>
      <c r="C132" s="13">
        <v>3304.8</v>
      </c>
      <c r="D132" s="8" t="s">
        <v>872</v>
      </c>
      <c r="E132" s="8" t="s">
        <v>873</v>
      </c>
      <c r="F132" s="8" t="s">
        <v>874</v>
      </c>
      <c r="G132" s="6" t="s">
        <v>52</v>
      </c>
      <c r="H132" s="6" t="s">
        <v>38</v>
      </c>
      <c r="I132" s="8"/>
      <c r="J132" s="9">
        <v>1</v>
      </c>
      <c r="K132" s="9">
        <v>480</v>
      </c>
      <c r="L132" s="9">
        <v>2024</v>
      </c>
      <c r="M132" s="8" t="s">
        <v>875</v>
      </c>
      <c r="N132" s="8" t="s">
        <v>79</v>
      </c>
      <c r="O132" s="8" t="s">
        <v>147</v>
      </c>
      <c r="P132" s="6" t="s">
        <v>57</v>
      </c>
      <c r="Q132" s="8" t="s">
        <v>58</v>
      </c>
      <c r="R132" s="10" t="s">
        <v>876</v>
      </c>
      <c r="S132" s="11"/>
      <c r="T132" s="6"/>
      <c r="U132" s="27" t="str">
        <f>HYPERLINK("https://media.infra-m.ru/2054/2054989/cover/2054989.jpg", "Обложка")</f>
        <v>Обложка</v>
      </c>
      <c r="V132" s="27" t="str">
        <f>HYPERLINK("https://znanium.ru/catalog/product/1910620", "Ознакомиться")</f>
        <v>Ознакомиться</v>
      </c>
      <c r="W132" s="8" t="s">
        <v>877</v>
      </c>
      <c r="X132" s="6"/>
      <c r="Y132" s="6"/>
      <c r="Z132" s="6"/>
      <c r="AA132" s="6" t="s">
        <v>525</v>
      </c>
    </row>
    <row r="133" spans="1:27" s="4" customFormat="1" ht="51.95" customHeight="1">
      <c r="A133" s="5">
        <v>0</v>
      </c>
      <c r="B133" s="6" t="s">
        <v>878</v>
      </c>
      <c r="C133" s="13">
        <v>1788</v>
      </c>
      <c r="D133" s="8" t="s">
        <v>879</v>
      </c>
      <c r="E133" s="8" t="s">
        <v>880</v>
      </c>
      <c r="F133" s="8" t="s">
        <v>881</v>
      </c>
      <c r="G133" s="6" t="s">
        <v>52</v>
      </c>
      <c r="H133" s="6" t="s">
        <v>38</v>
      </c>
      <c r="I133" s="8" t="s">
        <v>98</v>
      </c>
      <c r="J133" s="9">
        <v>1</v>
      </c>
      <c r="K133" s="9">
        <v>323</v>
      </c>
      <c r="L133" s="9">
        <v>2023</v>
      </c>
      <c r="M133" s="8" t="s">
        <v>882</v>
      </c>
      <c r="N133" s="8" t="s">
        <v>79</v>
      </c>
      <c r="O133" s="8" t="s">
        <v>217</v>
      </c>
      <c r="P133" s="6" t="s">
        <v>81</v>
      </c>
      <c r="Q133" s="8" t="s">
        <v>70</v>
      </c>
      <c r="R133" s="10" t="s">
        <v>883</v>
      </c>
      <c r="S133" s="11"/>
      <c r="T133" s="6"/>
      <c r="U133" s="27" t="str">
        <f>HYPERLINK("https://media.infra-m.ru/2072/2072472/cover/2072472.jpg", "Обложка")</f>
        <v>Обложка</v>
      </c>
      <c r="V133" s="27" t="str">
        <f>HYPERLINK("https://znanium.ru/catalog/product/1874261", "Ознакомиться")</f>
        <v>Ознакомиться</v>
      </c>
      <c r="W133" s="8" t="s">
        <v>884</v>
      </c>
      <c r="X133" s="6"/>
      <c r="Y133" s="6"/>
      <c r="Z133" s="6"/>
      <c r="AA133" s="6" t="s">
        <v>606</v>
      </c>
    </row>
    <row r="134" spans="1:27" s="4" customFormat="1" ht="44.1" customHeight="1">
      <c r="A134" s="5">
        <v>0</v>
      </c>
      <c r="B134" s="6" t="s">
        <v>885</v>
      </c>
      <c r="C134" s="13">
        <v>1104</v>
      </c>
      <c r="D134" s="8" t="s">
        <v>886</v>
      </c>
      <c r="E134" s="8" t="s">
        <v>887</v>
      </c>
      <c r="F134" s="8" t="s">
        <v>888</v>
      </c>
      <c r="G134" s="6" t="s">
        <v>52</v>
      </c>
      <c r="H134" s="6" t="s">
        <v>38</v>
      </c>
      <c r="I134" s="8" t="s">
        <v>39</v>
      </c>
      <c r="J134" s="9">
        <v>1</v>
      </c>
      <c r="K134" s="9">
        <v>200</v>
      </c>
      <c r="L134" s="9">
        <v>2024</v>
      </c>
      <c r="M134" s="8" t="s">
        <v>889</v>
      </c>
      <c r="N134" s="8" t="s">
        <v>55</v>
      </c>
      <c r="O134" s="8" t="s">
        <v>69</v>
      </c>
      <c r="P134" s="6" t="s">
        <v>110</v>
      </c>
      <c r="Q134" s="8" t="s">
        <v>44</v>
      </c>
      <c r="R134" s="10" t="s">
        <v>890</v>
      </c>
      <c r="S134" s="11"/>
      <c r="T134" s="6"/>
      <c r="U134" s="27" t="str">
        <f>HYPERLINK("https://media.infra-m.ru/2112/2112509/cover/2112509.jpg", "Обложка")</f>
        <v>Обложка</v>
      </c>
      <c r="V134" s="27" t="str">
        <f>HYPERLINK("https://znanium.ru/catalog/product/2112509", "Ознакомиться")</f>
        <v>Ознакомиться</v>
      </c>
      <c r="W134" s="8" t="s">
        <v>891</v>
      </c>
      <c r="X134" s="6"/>
      <c r="Y134" s="6"/>
      <c r="Z134" s="6"/>
      <c r="AA134" s="6" t="s">
        <v>150</v>
      </c>
    </row>
    <row r="135" spans="1:27" s="14" customFormat="1" ht="21.95" customHeight="1"/>
    <row r="136" spans="1:27" ht="15.95" customHeight="1">
      <c r="A136" s="24" t="s">
        <v>23</v>
      </c>
      <c r="B136" s="24"/>
    </row>
    <row r="137" spans="1:27" s="15" customFormat="1" ht="12.95" customHeight="1"/>
    <row r="138" spans="1:27" s="15" customFormat="1" ht="12.95" customHeight="1">
      <c r="A138" s="25" t="s">
        <v>530</v>
      </c>
      <c r="B138" s="25"/>
      <c r="C138" s="25" t="s">
        <v>892</v>
      </c>
      <c r="D138" s="25"/>
      <c r="E138" s="25"/>
    </row>
    <row r="139" spans="1:27" s="15" customFormat="1" ht="12.95" customHeight="1">
      <c r="A139" s="25" t="s">
        <v>530</v>
      </c>
      <c r="B139" s="25"/>
      <c r="C139" s="25" t="s">
        <v>892</v>
      </c>
      <c r="D139" s="25"/>
      <c r="E139" s="25"/>
    </row>
    <row r="140" spans="1:27" s="15" customFormat="1" ht="12.95" customHeight="1">
      <c r="A140" s="25" t="s">
        <v>893</v>
      </c>
      <c r="B140" s="25"/>
      <c r="C140" s="25" t="s">
        <v>894</v>
      </c>
      <c r="D140" s="25"/>
      <c r="E140" s="25"/>
    </row>
    <row r="141" spans="1:27" s="15" customFormat="1" ht="12.95" customHeight="1">
      <c r="A141" s="25" t="s">
        <v>184</v>
      </c>
      <c r="B141" s="25"/>
      <c r="C141" s="25" t="s">
        <v>895</v>
      </c>
      <c r="D141" s="25"/>
      <c r="E141" s="25"/>
    </row>
    <row r="142" spans="1:27" s="15" customFormat="1" ht="12.95" customHeight="1">
      <c r="A142" s="25" t="s">
        <v>896</v>
      </c>
      <c r="B142" s="25"/>
      <c r="C142" s="25" t="s">
        <v>897</v>
      </c>
      <c r="D142" s="25"/>
      <c r="E142" s="25"/>
    </row>
    <row r="143" spans="1:27" s="15" customFormat="1" ht="12.95" customHeight="1">
      <c r="A143" s="25" t="s">
        <v>898</v>
      </c>
      <c r="B143" s="25"/>
      <c r="C143" s="25" t="s">
        <v>899</v>
      </c>
      <c r="D143" s="25"/>
      <c r="E143" s="25"/>
    </row>
    <row r="144" spans="1:27" s="15" customFormat="1" ht="12.95" customHeight="1">
      <c r="A144" s="25" t="s">
        <v>900</v>
      </c>
      <c r="B144" s="25"/>
      <c r="C144" s="25" t="s">
        <v>894</v>
      </c>
      <c r="D144" s="25"/>
      <c r="E144" s="25"/>
    </row>
    <row r="145" spans="1:5" s="15" customFormat="1" ht="12.95" customHeight="1">
      <c r="A145" s="25" t="s">
        <v>901</v>
      </c>
      <c r="B145" s="25"/>
      <c r="C145" s="25" t="s">
        <v>902</v>
      </c>
      <c r="D145" s="25"/>
      <c r="E145" s="25"/>
    </row>
    <row r="146" spans="1:5" s="15" customFormat="1" ht="12.95" customHeight="1">
      <c r="A146" s="25" t="s">
        <v>903</v>
      </c>
      <c r="B146" s="25"/>
      <c r="C146" s="25" t="s">
        <v>904</v>
      </c>
      <c r="D146" s="25"/>
      <c r="E146" s="25"/>
    </row>
    <row r="147" spans="1:5" s="15" customFormat="1" ht="12.95" customHeight="1">
      <c r="A147" s="25" t="s">
        <v>905</v>
      </c>
      <c r="B147" s="25"/>
      <c r="C147" s="25" t="s">
        <v>906</v>
      </c>
      <c r="D147" s="25"/>
      <c r="E147" s="25"/>
    </row>
    <row r="148" spans="1:5" s="15" customFormat="1" ht="12.95" customHeight="1">
      <c r="A148" s="25" t="s">
        <v>907</v>
      </c>
      <c r="B148" s="25"/>
      <c r="C148" s="25" t="s">
        <v>908</v>
      </c>
      <c r="D148" s="25"/>
      <c r="E148" s="25"/>
    </row>
    <row r="149" spans="1:5" s="15" customFormat="1" ht="12.95" customHeight="1">
      <c r="A149" s="25" t="s">
        <v>909</v>
      </c>
      <c r="B149" s="25"/>
      <c r="C149" s="25" t="s">
        <v>710</v>
      </c>
      <c r="D149" s="25"/>
      <c r="E149" s="25"/>
    </row>
    <row r="150" spans="1:5" s="15" customFormat="1" ht="12.95" customHeight="1">
      <c r="A150" s="25" t="s">
        <v>910</v>
      </c>
      <c r="B150" s="25"/>
      <c r="C150" s="25" t="s">
        <v>911</v>
      </c>
      <c r="D150" s="25"/>
      <c r="E150" s="25"/>
    </row>
    <row r="151" spans="1:5" s="15" customFormat="1" ht="12.95" customHeight="1">
      <c r="A151" s="25" t="s">
        <v>912</v>
      </c>
      <c r="B151" s="25"/>
      <c r="C151" s="25" t="s">
        <v>913</v>
      </c>
      <c r="D151" s="25"/>
      <c r="E151" s="25"/>
    </row>
    <row r="152" spans="1:5" s="15" customFormat="1" ht="12.95" customHeight="1">
      <c r="A152" s="25" t="s">
        <v>914</v>
      </c>
      <c r="B152" s="25"/>
      <c r="C152" s="25" t="s">
        <v>915</v>
      </c>
      <c r="D152" s="25"/>
      <c r="E152" s="25"/>
    </row>
    <row r="153" spans="1:5" s="15" customFormat="1" ht="12.95" customHeight="1">
      <c r="A153" s="25" t="s">
        <v>916</v>
      </c>
      <c r="B153" s="25"/>
      <c r="C153" s="25" t="s">
        <v>894</v>
      </c>
      <c r="D153" s="25"/>
      <c r="E153" s="25"/>
    </row>
    <row r="154" spans="1:5" s="15" customFormat="1" ht="12.95" customHeight="1">
      <c r="A154" s="25" t="s">
        <v>917</v>
      </c>
      <c r="B154" s="25"/>
      <c r="C154" s="25" t="s">
        <v>902</v>
      </c>
      <c r="D154" s="25"/>
      <c r="E154" s="25"/>
    </row>
    <row r="155" spans="1:5" s="15" customFormat="1" ht="12.95" customHeight="1">
      <c r="A155" s="25" t="s">
        <v>918</v>
      </c>
      <c r="B155" s="25"/>
      <c r="C155" s="25" t="s">
        <v>904</v>
      </c>
      <c r="D155" s="25"/>
      <c r="E155" s="25"/>
    </row>
    <row r="156" spans="1:5" s="15" customFormat="1" ht="12.95" customHeight="1">
      <c r="A156" s="25" t="s">
        <v>919</v>
      </c>
      <c r="B156" s="25"/>
      <c r="C156" s="25" t="s">
        <v>906</v>
      </c>
      <c r="D156" s="25"/>
      <c r="E156" s="25"/>
    </row>
    <row r="157" spans="1:5" s="15" customFormat="1" ht="12.95" customHeight="1">
      <c r="A157" s="25" t="s">
        <v>920</v>
      </c>
      <c r="B157" s="25"/>
      <c r="C157" s="25" t="s">
        <v>921</v>
      </c>
      <c r="D157" s="25"/>
      <c r="E157" s="25"/>
    </row>
    <row r="158" spans="1:5" s="15" customFormat="1" ht="12.95" customHeight="1">
      <c r="A158" s="25" t="s">
        <v>922</v>
      </c>
      <c r="B158" s="25"/>
      <c r="C158" s="25" t="s">
        <v>908</v>
      </c>
      <c r="D158" s="25"/>
      <c r="E158" s="25"/>
    </row>
    <row r="159" spans="1:5" s="15" customFormat="1" ht="12.95" customHeight="1">
      <c r="A159" s="25" t="s">
        <v>923</v>
      </c>
      <c r="B159" s="25"/>
      <c r="C159" s="25" t="s">
        <v>710</v>
      </c>
      <c r="D159" s="25"/>
      <c r="E159" s="25"/>
    </row>
    <row r="160" spans="1:5" s="15" customFormat="1" ht="12.95" customHeight="1">
      <c r="A160" s="25" t="s">
        <v>924</v>
      </c>
      <c r="B160" s="25"/>
      <c r="C160" s="25" t="s">
        <v>911</v>
      </c>
      <c r="D160" s="25"/>
      <c r="E160" s="25"/>
    </row>
    <row r="161" spans="1:5" s="15" customFormat="1" ht="12.95" customHeight="1">
      <c r="A161" s="25" t="s">
        <v>925</v>
      </c>
      <c r="B161" s="25"/>
      <c r="C161" s="25" t="s">
        <v>913</v>
      </c>
      <c r="D161" s="25"/>
      <c r="E161" s="25"/>
    </row>
    <row r="162" spans="1:5" s="15" customFormat="1" ht="12.95" customHeight="1">
      <c r="A162" s="25" t="s">
        <v>926</v>
      </c>
      <c r="B162" s="25"/>
      <c r="C162" s="25" t="s">
        <v>915</v>
      </c>
      <c r="D162" s="25"/>
      <c r="E162" s="25"/>
    </row>
    <row r="163" spans="1:5" s="15" customFormat="1" ht="12.95" customHeight="1">
      <c r="A163" s="25" t="s">
        <v>927</v>
      </c>
      <c r="B163" s="25"/>
      <c r="C163" s="25" t="s">
        <v>928</v>
      </c>
      <c r="D163" s="25"/>
      <c r="E163" s="25"/>
    </row>
    <row r="164" spans="1:5" s="15" customFormat="1" ht="12.95" customHeight="1">
      <c r="A164" s="25" t="s">
        <v>929</v>
      </c>
      <c r="B164" s="25"/>
      <c r="C164" s="25" t="s">
        <v>930</v>
      </c>
      <c r="D164" s="25"/>
      <c r="E164" s="25"/>
    </row>
    <row r="165" spans="1:5" s="15" customFormat="1" ht="12.95" customHeight="1">
      <c r="A165" s="25" t="s">
        <v>931</v>
      </c>
      <c r="B165" s="25"/>
      <c r="C165" s="25" t="s">
        <v>932</v>
      </c>
      <c r="D165" s="25"/>
      <c r="E165" s="25"/>
    </row>
    <row r="166" spans="1:5" s="15" customFormat="1" ht="12.95" customHeight="1">
      <c r="A166" s="25" t="s">
        <v>933</v>
      </c>
      <c r="B166" s="25"/>
      <c r="C166" s="25" t="s">
        <v>934</v>
      </c>
      <c r="D166" s="25"/>
      <c r="E166" s="25"/>
    </row>
    <row r="167" spans="1:5" s="15" customFormat="1" ht="12.95" customHeight="1">
      <c r="A167" s="25" t="s">
        <v>935</v>
      </c>
      <c r="B167" s="25"/>
      <c r="C167" s="25" t="s">
        <v>936</v>
      </c>
      <c r="D167" s="25"/>
      <c r="E167" s="25"/>
    </row>
    <row r="168" spans="1:5" s="15" customFormat="1" ht="12.95" customHeight="1">
      <c r="A168" s="25" t="s">
        <v>937</v>
      </c>
      <c r="B168" s="25"/>
      <c r="C168" s="25" t="s">
        <v>938</v>
      </c>
      <c r="D168" s="25"/>
      <c r="E168" s="25"/>
    </row>
    <row r="169" spans="1:5" s="15" customFormat="1" ht="12.95" customHeight="1">
      <c r="A169" s="25" t="s">
        <v>939</v>
      </c>
      <c r="B169" s="25"/>
      <c r="C169" s="25" t="s">
        <v>940</v>
      </c>
      <c r="D169" s="25"/>
      <c r="E169" s="25"/>
    </row>
    <row r="170" spans="1:5" s="15" customFormat="1" ht="12.95" customHeight="1">
      <c r="A170" s="25" t="s">
        <v>941</v>
      </c>
      <c r="B170" s="25"/>
      <c r="C170" s="25" t="s">
        <v>942</v>
      </c>
      <c r="D170" s="25"/>
      <c r="E170" s="25"/>
    </row>
    <row r="171" spans="1:5" s="15" customFormat="1" ht="12.95" customHeight="1">
      <c r="A171" s="25" t="s">
        <v>943</v>
      </c>
      <c r="B171" s="25"/>
      <c r="C171" s="25" t="s">
        <v>944</v>
      </c>
      <c r="D171" s="25"/>
      <c r="E171" s="25"/>
    </row>
    <row r="172" spans="1:5" s="15" customFormat="1" ht="12.95" customHeight="1">
      <c r="A172" s="25" t="s">
        <v>945</v>
      </c>
      <c r="B172" s="25"/>
      <c r="C172" s="25" t="s">
        <v>946</v>
      </c>
      <c r="D172" s="25"/>
      <c r="E172" s="25"/>
    </row>
    <row r="173" spans="1:5" s="15" customFormat="1" ht="12.95" customHeight="1">
      <c r="A173" s="25" t="s">
        <v>947</v>
      </c>
      <c r="B173" s="25"/>
      <c r="C173" s="25" t="s">
        <v>948</v>
      </c>
      <c r="D173" s="25"/>
      <c r="E173" s="25"/>
    </row>
    <row r="174" spans="1:5" s="15" customFormat="1" ht="12.95" customHeight="1">
      <c r="A174" s="25" t="s">
        <v>949</v>
      </c>
      <c r="B174" s="25"/>
      <c r="C174" s="25" t="s">
        <v>950</v>
      </c>
      <c r="D174" s="25"/>
      <c r="E174" s="25"/>
    </row>
    <row r="175" spans="1:5" s="15" customFormat="1" ht="12.95" customHeight="1">
      <c r="A175" s="25" t="s">
        <v>951</v>
      </c>
      <c r="B175" s="25"/>
      <c r="C175" s="25" t="s">
        <v>952</v>
      </c>
      <c r="D175" s="25"/>
      <c r="E175" s="25"/>
    </row>
    <row r="176" spans="1:5" s="15" customFormat="1" ht="12.95" customHeight="1">
      <c r="A176" s="25" t="s">
        <v>953</v>
      </c>
      <c r="B176" s="25"/>
      <c r="C176" s="25" t="s">
        <v>954</v>
      </c>
      <c r="D176" s="25"/>
      <c r="E176" s="25"/>
    </row>
    <row r="177" spans="1:5" s="15" customFormat="1" ht="12.95" customHeight="1">
      <c r="A177" s="25" t="s">
        <v>955</v>
      </c>
      <c r="B177" s="25"/>
      <c r="C177" s="25" t="s">
        <v>944</v>
      </c>
      <c r="D177" s="25"/>
      <c r="E177" s="25"/>
    </row>
    <row r="178" spans="1:5" s="15" customFormat="1" ht="12.95" customHeight="1">
      <c r="A178" s="25" t="s">
        <v>956</v>
      </c>
      <c r="B178" s="25"/>
      <c r="C178" s="25" t="s">
        <v>946</v>
      </c>
      <c r="D178" s="25"/>
      <c r="E178" s="25"/>
    </row>
    <row r="179" spans="1:5" s="15" customFormat="1" ht="12.95" customHeight="1">
      <c r="A179" s="25" t="s">
        <v>957</v>
      </c>
      <c r="B179" s="25"/>
      <c r="C179" s="25" t="s">
        <v>954</v>
      </c>
      <c r="D179" s="25"/>
      <c r="E179" s="25"/>
    </row>
    <row r="180" spans="1:5" s="15" customFormat="1" ht="12.95" customHeight="1">
      <c r="A180" s="25" t="s">
        <v>958</v>
      </c>
      <c r="B180" s="25"/>
      <c r="C180" s="25" t="s">
        <v>959</v>
      </c>
      <c r="D180" s="25"/>
      <c r="E180" s="25"/>
    </row>
    <row r="181" spans="1:5" s="15" customFormat="1" ht="12.95" customHeight="1">
      <c r="A181" s="25" t="s">
        <v>960</v>
      </c>
      <c r="B181" s="25"/>
      <c r="C181" s="25" t="s">
        <v>961</v>
      </c>
      <c r="D181" s="25"/>
      <c r="E181" s="25"/>
    </row>
    <row r="182" spans="1:5" s="15" customFormat="1" ht="12.95" customHeight="1">
      <c r="A182" s="25" t="s">
        <v>962</v>
      </c>
      <c r="B182" s="25"/>
      <c r="C182" s="25" t="s">
        <v>961</v>
      </c>
      <c r="D182" s="25"/>
      <c r="E182" s="25"/>
    </row>
    <row r="183" spans="1:5" s="15" customFormat="1" ht="12.95" customHeight="1">
      <c r="A183" s="25" t="s">
        <v>963</v>
      </c>
      <c r="B183" s="25"/>
      <c r="C183" s="25" t="s">
        <v>964</v>
      </c>
      <c r="D183" s="25"/>
      <c r="E183" s="25"/>
    </row>
    <row r="184" spans="1:5" s="15" customFormat="1" ht="12.95" customHeight="1">
      <c r="A184" s="25" t="s">
        <v>669</v>
      </c>
      <c r="B184" s="25"/>
      <c r="C184" s="25" t="s">
        <v>965</v>
      </c>
      <c r="D184" s="25"/>
      <c r="E184" s="25"/>
    </row>
    <row r="185" spans="1:5" s="15" customFormat="1" ht="12.95" customHeight="1">
      <c r="A185" s="25" t="s">
        <v>966</v>
      </c>
      <c r="B185" s="25"/>
      <c r="C185" s="25" t="s">
        <v>967</v>
      </c>
      <c r="D185" s="25"/>
      <c r="E185" s="25"/>
    </row>
    <row r="186" spans="1:5" s="15" customFormat="1" ht="12.95" customHeight="1">
      <c r="A186" s="25" t="s">
        <v>968</v>
      </c>
      <c r="B186" s="25"/>
      <c r="C186" s="25" t="s">
        <v>969</v>
      </c>
      <c r="D186" s="25"/>
      <c r="E186" s="25"/>
    </row>
    <row r="187" spans="1:5" s="15" customFormat="1" ht="12.95" customHeight="1">
      <c r="A187" s="25" t="s">
        <v>970</v>
      </c>
      <c r="B187" s="25"/>
      <c r="C187" s="25" t="s">
        <v>971</v>
      </c>
      <c r="D187" s="25"/>
      <c r="E187" s="25"/>
    </row>
    <row r="188" spans="1:5" s="15" customFormat="1" ht="12.95" customHeight="1">
      <c r="A188" s="25" t="s">
        <v>972</v>
      </c>
      <c r="B188" s="25"/>
      <c r="C188" s="25" t="s">
        <v>603</v>
      </c>
      <c r="D188" s="25"/>
      <c r="E188" s="25"/>
    </row>
    <row r="189" spans="1:5" s="15" customFormat="1" ht="12.95" customHeight="1">
      <c r="A189" s="25" t="s">
        <v>973</v>
      </c>
      <c r="B189" s="25"/>
      <c r="C189" s="25" t="s">
        <v>603</v>
      </c>
      <c r="D189" s="25"/>
      <c r="E189" s="25"/>
    </row>
    <row r="190" spans="1:5" s="15" customFormat="1" ht="12.95" customHeight="1">
      <c r="A190" s="25" t="s">
        <v>974</v>
      </c>
      <c r="B190" s="25"/>
      <c r="C190" s="25" t="s">
        <v>975</v>
      </c>
      <c r="D190" s="25"/>
      <c r="E190" s="25"/>
    </row>
    <row r="191" spans="1:5" s="15" customFormat="1" ht="12.95" customHeight="1">
      <c r="A191" s="25" t="s">
        <v>976</v>
      </c>
      <c r="B191" s="25"/>
      <c r="C191" s="25" t="s">
        <v>977</v>
      </c>
      <c r="D191" s="25"/>
      <c r="E191" s="25"/>
    </row>
    <row r="192" spans="1:5" s="15" customFormat="1" ht="12.95" customHeight="1">
      <c r="A192" s="25" t="s">
        <v>978</v>
      </c>
      <c r="B192" s="25"/>
      <c r="C192" s="25" t="s">
        <v>979</v>
      </c>
      <c r="D192" s="25"/>
      <c r="E192" s="25"/>
    </row>
    <row r="193" spans="1:5" s="15" customFormat="1" ht="12.95" customHeight="1">
      <c r="A193" s="25" t="s">
        <v>980</v>
      </c>
      <c r="B193" s="25"/>
      <c r="C193" s="25" t="s">
        <v>981</v>
      </c>
      <c r="D193" s="25"/>
      <c r="E193" s="25"/>
    </row>
    <row r="194" spans="1:5" s="15" customFormat="1" ht="12.95" customHeight="1">
      <c r="A194" s="25" t="s">
        <v>982</v>
      </c>
      <c r="B194" s="25"/>
      <c r="C194" s="25" t="s">
        <v>983</v>
      </c>
      <c r="D194" s="25"/>
      <c r="E194" s="25"/>
    </row>
    <row r="195" spans="1:5" s="15" customFormat="1" ht="12.95" customHeight="1">
      <c r="A195" s="25" t="s">
        <v>984</v>
      </c>
      <c r="B195" s="25"/>
      <c r="C195" s="25" t="s">
        <v>985</v>
      </c>
      <c r="D195" s="25"/>
      <c r="E195" s="25"/>
    </row>
    <row r="196" spans="1:5" s="15" customFormat="1" ht="12.95" customHeight="1">
      <c r="A196" s="25" t="s">
        <v>986</v>
      </c>
      <c r="B196" s="25"/>
      <c r="C196" s="25" t="s">
        <v>987</v>
      </c>
      <c r="D196" s="25"/>
      <c r="E196" s="25"/>
    </row>
    <row r="197" spans="1:5" s="15" customFormat="1" ht="12.95" customHeight="1">
      <c r="A197" s="25" t="s">
        <v>988</v>
      </c>
      <c r="B197" s="25"/>
      <c r="C197" s="25" t="s">
        <v>989</v>
      </c>
      <c r="D197" s="25"/>
      <c r="E197" s="25"/>
    </row>
    <row r="198" spans="1:5" s="15" customFormat="1" ht="12.95" customHeight="1">
      <c r="A198" s="25" t="s">
        <v>990</v>
      </c>
      <c r="B198" s="25"/>
      <c r="C198" s="25" t="s">
        <v>991</v>
      </c>
      <c r="D198" s="25"/>
      <c r="E198" s="25"/>
    </row>
    <row r="199" spans="1:5" s="15" customFormat="1" ht="12.95" customHeight="1">
      <c r="A199" s="25" t="s">
        <v>992</v>
      </c>
      <c r="B199" s="25"/>
      <c r="C199" s="25" t="s">
        <v>993</v>
      </c>
      <c r="D199" s="25"/>
      <c r="E199" s="25"/>
    </row>
    <row r="200" spans="1:5" s="15" customFormat="1" ht="12.95" customHeight="1">
      <c r="A200" s="25" t="s">
        <v>994</v>
      </c>
      <c r="B200" s="25"/>
      <c r="C200" s="25" t="s">
        <v>995</v>
      </c>
      <c r="D200" s="25"/>
      <c r="E200" s="25"/>
    </row>
    <row r="201" spans="1:5" s="15" customFormat="1" ht="12.95" customHeight="1">
      <c r="A201" s="25" t="s">
        <v>996</v>
      </c>
      <c r="B201" s="25"/>
      <c r="C201" s="25" t="s">
        <v>997</v>
      </c>
      <c r="D201" s="25"/>
      <c r="E201" s="25"/>
    </row>
    <row r="202" spans="1:5" s="15" customFormat="1" ht="12.95" customHeight="1">
      <c r="A202" s="25" t="s">
        <v>998</v>
      </c>
      <c r="B202" s="25"/>
      <c r="C202" s="25" t="s">
        <v>999</v>
      </c>
      <c r="D202" s="25"/>
      <c r="E202" s="25"/>
    </row>
    <row r="203" spans="1:5" s="15" customFormat="1" ht="12.95" customHeight="1">
      <c r="A203" s="25" t="s">
        <v>1000</v>
      </c>
      <c r="B203" s="25"/>
      <c r="C203" s="25" t="s">
        <v>1001</v>
      </c>
      <c r="D203" s="25"/>
      <c r="E203" s="25"/>
    </row>
    <row r="204" spans="1:5" s="15" customFormat="1" ht="12.95" customHeight="1">
      <c r="A204" s="25" t="s">
        <v>1002</v>
      </c>
      <c r="B204" s="25"/>
      <c r="C204" s="25" t="s">
        <v>1003</v>
      </c>
      <c r="D204" s="25"/>
      <c r="E204" s="25"/>
    </row>
    <row r="205" spans="1:5" s="15" customFormat="1" ht="12.95" customHeight="1">
      <c r="A205" s="25" t="s">
        <v>1004</v>
      </c>
      <c r="B205" s="25"/>
      <c r="C205" s="25" t="s">
        <v>1005</v>
      </c>
      <c r="D205" s="25"/>
      <c r="E205" s="25"/>
    </row>
    <row r="206" spans="1:5" s="15" customFormat="1" ht="12.95" customHeight="1">
      <c r="A206" s="25" t="s">
        <v>1006</v>
      </c>
      <c r="B206" s="25"/>
      <c r="C206" s="25" t="s">
        <v>1007</v>
      </c>
      <c r="D206" s="25"/>
      <c r="E206" s="25"/>
    </row>
    <row r="207" spans="1:5" s="15" customFormat="1" ht="12.95" customHeight="1">
      <c r="A207" s="25" t="s">
        <v>1008</v>
      </c>
      <c r="B207" s="25"/>
      <c r="C207" s="25" t="s">
        <v>1009</v>
      </c>
      <c r="D207" s="25"/>
      <c r="E207" s="25"/>
    </row>
    <row r="208" spans="1:5" s="15" customFormat="1" ht="12.95" customHeight="1">
      <c r="A208" s="25" t="s">
        <v>1010</v>
      </c>
      <c r="B208" s="25"/>
      <c r="C208" s="25" t="s">
        <v>1011</v>
      </c>
      <c r="D208" s="25"/>
      <c r="E208" s="25"/>
    </row>
    <row r="209" spans="1:5" s="15" customFormat="1" ht="12.95" customHeight="1">
      <c r="A209" s="25" t="s">
        <v>1012</v>
      </c>
      <c r="B209" s="25"/>
      <c r="C209" s="25" t="s">
        <v>1013</v>
      </c>
      <c r="D209" s="25"/>
      <c r="E209" s="25"/>
    </row>
    <row r="210" spans="1:5" s="15" customFormat="1" ht="12.95" customHeight="1">
      <c r="A210" s="25" t="s">
        <v>1014</v>
      </c>
      <c r="B210" s="25"/>
      <c r="C210" s="25" t="s">
        <v>1015</v>
      </c>
      <c r="D210" s="25"/>
      <c r="E210" s="25"/>
    </row>
    <row r="211" spans="1:5" s="15" customFormat="1" ht="12.95" customHeight="1">
      <c r="A211" s="25" t="s">
        <v>1016</v>
      </c>
      <c r="B211" s="25"/>
      <c r="C211" s="25" t="s">
        <v>1017</v>
      </c>
      <c r="D211" s="25"/>
      <c r="E211" s="25"/>
    </row>
    <row r="212" spans="1:5" s="15" customFormat="1" ht="12.95" customHeight="1">
      <c r="A212" s="25" t="s">
        <v>1018</v>
      </c>
      <c r="B212" s="25"/>
      <c r="C212" s="25" t="s">
        <v>1019</v>
      </c>
      <c r="D212" s="25"/>
      <c r="E212" s="25"/>
    </row>
    <row r="213" spans="1:5" s="15" customFormat="1" ht="12.95" customHeight="1">
      <c r="A213" s="25" t="s">
        <v>1020</v>
      </c>
      <c r="B213" s="25"/>
      <c r="C213" s="25" t="s">
        <v>1021</v>
      </c>
      <c r="D213" s="25"/>
      <c r="E213" s="25"/>
    </row>
    <row r="214" spans="1:5" s="15" customFormat="1" ht="12.95" customHeight="1">
      <c r="A214" s="25" t="s">
        <v>1022</v>
      </c>
      <c r="B214" s="25"/>
      <c r="C214" s="25" t="s">
        <v>1023</v>
      </c>
      <c r="D214" s="25"/>
      <c r="E214" s="25"/>
    </row>
    <row r="215" spans="1:5" s="15" customFormat="1" ht="12.95" customHeight="1">
      <c r="A215" s="25" t="s">
        <v>1024</v>
      </c>
      <c r="B215" s="25"/>
      <c r="C215" s="25" t="s">
        <v>1025</v>
      </c>
      <c r="D215" s="25"/>
      <c r="E215" s="25"/>
    </row>
    <row r="216" spans="1:5" s="15" customFormat="1" ht="12.95" customHeight="1">
      <c r="A216" s="25" t="s">
        <v>1026</v>
      </c>
      <c r="B216" s="25"/>
      <c r="C216" s="25" t="s">
        <v>1027</v>
      </c>
      <c r="D216" s="25"/>
      <c r="E216" s="25"/>
    </row>
    <row r="217" spans="1:5" s="15" customFormat="1" ht="12.95" customHeight="1">
      <c r="A217" s="25" t="s">
        <v>1028</v>
      </c>
      <c r="B217" s="25"/>
      <c r="C217" s="25" t="s">
        <v>1029</v>
      </c>
      <c r="D217" s="25"/>
      <c r="E217" s="25"/>
    </row>
    <row r="218" spans="1:5" s="15" customFormat="1" ht="12.95" customHeight="1">
      <c r="A218" s="25" t="s">
        <v>1030</v>
      </c>
      <c r="B218" s="25"/>
      <c r="C218" s="25" t="s">
        <v>1031</v>
      </c>
      <c r="D218" s="25"/>
      <c r="E218" s="25"/>
    </row>
    <row r="219" spans="1:5" s="15" customFormat="1" ht="12.95" customHeight="1">
      <c r="A219" s="25" t="s">
        <v>1032</v>
      </c>
      <c r="B219" s="25"/>
      <c r="C219" s="25" t="s">
        <v>1033</v>
      </c>
      <c r="D219" s="25"/>
      <c r="E219" s="25"/>
    </row>
    <row r="220" spans="1:5" s="15" customFormat="1" ht="12.95" customHeight="1">
      <c r="A220" s="25" t="s">
        <v>1034</v>
      </c>
      <c r="B220" s="25"/>
      <c r="C220" s="25" t="s">
        <v>1035</v>
      </c>
      <c r="D220" s="25"/>
      <c r="E220" s="25"/>
    </row>
    <row r="221" spans="1:5" s="15" customFormat="1" ht="12.95" customHeight="1">
      <c r="A221" s="25" t="s">
        <v>1036</v>
      </c>
      <c r="B221" s="25"/>
      <c r="C221" s="25" t="s">
        <v>1037</v>
      </c>
      <c r="D221" s="25"/>
      <c r="E221" s="25"/>
    </row>
    <row r="222" spans="1:5" s="15" customFormat="1" ht="12.95" customHeight="1">
      <c r="A222" s="25" t="s">
        <v>1038</v>
      </c>
      <c r="B222" s="25"/>
      <c r="C222" s="25" t="s">
        <v>1039</v>
      </c>
      <c r="D222" s="25"/>
      <c r="E222" s="25"/>
    </row>
    <row r="223" spans="1:5" s="15" customFormat="1" ht="12.95" customHeight="1">
      <c r="A223" s="25" t="s">
        <v>1040</v>
      </c>
      <c r="B223" s="25"/>
      <c r="C223" s="25" t="s">
        <v>1041</v>
      </c>
      <c r="D223" s="25"/>
      <c r="E223" s="25"/>
    </row>
    <row r="224" spans="1:5" s="15" customFormat="1" ht="12.95" customHeight="1">
      <c r="A224" s="25" t="s">
        <v>1042</v>
      </c>
      <c r="B224" s="25"/>
      <c r="C224" s="25" t="s">
        <v>1043</v>
      </c>
      <c r="D224" s="25"/>
      <c r="E224" s="25"/>
    </row>
    <row r="225" spans="1:5" s="15" customFormat="1" ht="12.95" customHeight="1">
      <c r="A225" s="25" t="s">
        <v>1044</v>
      </c>
      <c r="B225" s="25"/>
      <c r="C225" s="25" t="s">
        <v>1045</v>
      </c>
      <c r="D225" s="25"/>
      <c r="E225" s="25"/>
    </row>
    <row r="226" spans="1:5" s="15" customFormat="1" ht="12.95" customHeight="1">
      <c r="A226" s="25" t="s">
        <v>1046</v>
      </c>
      <c r="B226" s="25"/>
      <c r="C226" s="25" t="s">
        <v>1047</v>
      </c>
      <c r="D226" s="25"/>
      <c r="E226" s="25"/>
    </row>
    <row r="227" spans="1:5" s="15" customFormat="1" ht="12.95" customHeight="1">
      <c r="A227" s="25" t="s">
        <v>1048</v>
      </c>
      <c r="B227" s="25"/>
      <c r="C227" s="25" t="s">
        <v>1049</v>
      </c>
      <c r="D227" s="25"/>
      <c r="E227" s="25"/>
    </row>
    <row r="228" spans="1:5" s="15" customFormat="1" ht="12.95" customHeight="1">
      <c r="A228" s="25" t="s">
        <v>1050</v>
      </c>
      <c r="B228" s="25"/>
      <c r="C228" s="25" t="s">
        <v>1051</v>
      </c>
      <c r="D228" s="25"/>
      <c r="E228" s="25"/>
    </row>
    <row r="229" spans="1:5" s="15" customFormat="1" ht="12.95" customHeight="1">
      <c r="A229" s="25" t="s">
        <v>1052</v>
      </c>
      <c r="B229" s="25"/>
      <c r="C229" s="25" t="s">
        <v>1047</v>
      </c>
      <c r="D229" s="25"/>
      <c r="E229" s="25"/>
    </row>
    <row r="230" spans="1:5" s="15" customFormat="1" ht="12.95" customHeight="1">
      <c r="A230" s="25" t="s">
        <v>1053</v>
      </c>
      <c r="B230" s="25"/>
      <c r="C230" s="25" t="s">
        <v>1049</v>
      </c>
      <c r="D230" s="25"/>
      <c r="E230" s="25"/>
    </row>
    <row r="231" spans="1:5" s="15" customFormat="1" ht="12.95" customHeight="1">
      <c r="A231" s="25" t="s">
        <v>1054</v>
      </c>
      <c r="B231" s="25"/>
      <c r="C231" s="25" t="s">
        <v>1051</v>
      </c>
      <c r="D231" s="25"/>
      <c r="E231" s="25"/>
    </row>
    <row r="232" spans="1:5" s="15" customFormat="1" ht="12.95" customHeight="1">
      <c r="A232" s="25" t="s">
        <v>1055</v>
      </c>
      <c r="B232" s="25"/>
      <c r="C232" s="25" t="s">
        <v>1056</v>
      </c>
      <c r="D232" s="25"/>
      <c r="E232" s="25"/>
    </row>
    <row r="233" spans="1:5" s="15" customFormat="1" ht="12.95" customHeight="1">
      <c r="A233" s="25" t="s">
        <v>1057</v>
      </c>
      <c r="B233" s="25"/>
      <c r="C233" s="25" t="s">
        <v>1058</v>
      </c>
      <c r="D233" s="25"/>
      <c r="E233" s="25"/>
    </row>
    <row r="234" spans="1:5" s="15" customFormat="1" ht="12.95" customHeight="1">
      <c r="A234" s="25" t="s">
        <v>1059</v>
      </c>
      <c r="B234" s="25"/>
      <c r="C234" s="25" t="s">
        <v>1060</v>
      </c>
      <c r="D234" s="25"/>
      <c r="E234" s="25"/>
    </row>
    <row r="235" spans="1:5" s="15" customFormat="1" ht="12.95" customHeight="1">
      <c r="A235" s="25" t="s">
        <v>1061</v>
      </c>
      <c r="B235" s="25"/>
      <c r="C235" s="25" t="s">
        <v>1062</v>
      </c>
      <c r="D235" s="25"/>
      <c r="E235" s="25"/>
    </row>
    <row r="236" spans="1:5" s="15" customFormat="1" ht="12.95" customHeight="1">
      <c r="A236" s="25" t="s">
        <v>1063</v>
      </c>
      <c r="B236" s="25"/>
      <c r="C236" s="25" t="s">
        <v>1064</v>
      </c>
      <c r="D236" s="25"/>
      <c r="E236" s="25"/>
    </row>
    <row r="237" spans="1:5" s="15" customFormat="1" ht="12.95" customHeight="1">
      <c r="A237" s="25" t="s">
        <v>1065</v>
      </c>
      <c r="B237" s="25"/>
      <c r="C237" s="25" t="s">
        <v>1062</v>
      </c>
      <c r="D237" s="25"/>
      <c r="E237" s="25"/>
    </row>
    <row r="238" spans="1:5" s="15" customFormat="1" ht="12.95" customHeight="1">
      <c r="A238" s="25" t="s">
        <v>1066</v>
      </c>
      <c r="B238" s="25"/>
      <c r="C238" s="25" t="s">
        <v>1067</v>
      </c>
      <c r="D238" s="25"/>
      <c r="E238" s="25"/>
    </row>
    <row r="239" spans="1:5" s="15" customFormat="1" ht="12.95" customHeight="1">
      <c r="A239" s="25" t="s">
        <v>1068</v>
      </c>
      <c r="B239" s="25"/>
      <c r="C239" s="25" t="s">
        <v>1064</v>
      </c>
      <c r="D239" s="25"/>
      <c r="E239" s="25"/>
    </row>
    <row r="240" spans="1:5" s="15" customFormat="1" ht="12.95" customHeight="1">
      <c r="A240" s="25" t="s">
        <v>1069</v>
      </c>
      <c r="B240" s="25"/>
      <c r="C240" s="25" t="s">
        <v>1070</v>
      </c>
      <c r="D240" s="25"/>
      <c r="E240" s="25"/>
    </row>
    <row r="241" spans="1:5" s="15" customFormat="1" ht="12.95" customHeight="1">
      <c r="A241" s="25" t="s">
        <v>1071</v>
      </c>
      <c r="B241" s="25"/>
      <c r="C241" s="25" t="s">
        <v>1072</v>
      </c>
      <c r="D241" s="25"/>
      <c r="E241" s="25"/>
    </row>
    <row r="242" spans="1:5" s="15" customFormat="1" ht="12.95" customHeight="1">
      <c r="A242" s="25" t="s">
        <v>1073</v>
      </c>
      <c r="B242" s="25"/>
      <c r="C242" s="25" t="s">
        <v>1074</v>
      </c>
      <c r="D242" s="25"/>
      <c r="E242" s="25"/>
    </row>
    <row r="243" spans="1:5" s="15" customFormat="1" ht="12.95" customHeight="1">
      <c r="A243" s="25" t="s">
        <v>1075</v>
      </c>
      <c r="B243" s="25"/>
      <c r="C243" s="25" t="s">
        <v>1076</v>
      </c>
      <c r="D243" s="25"/>
      <c r="E243" s="25"/>
    </row>
    <row r="244" spans="1:5" s="15" customFormat="1" ht="12.95" customHeight="1">
      <c r="A244" s="25" t="s">
        <v>1077</v>
      </c>
      <c r="B244" s="25"/>
      <c r="C244" s="25" t="s">
        <v>1078</v>
      </c>
      <c r="D244" s="25"/>
      <c r="E244" s="25"/>
    </row>
    <row r="245" spans="1:5" s="15" customFormat="1" ht="12.95" customHeight="1">
      <c r="A245" s="25" t="s">
        <v>1079</v>
      </c>
      <c r="B245" s="25"/>
      <c r="C245" s="25" t="s">
        <v>1078</v>
      </c>
      <c r="D245" s="25"/>
      <c r="E245" s="25"/>
    </row>
    <row r="246" spans="1:5" s="15" customFormat="1" ht="12.95" customHeight="1">
      <c r="A246" s="25" t="s">
        <v>1080</v>
      </c>
      <c r="B246" s="25"/>
      <c r="C246" s="25" t="s">
        <v>1081</v>
      </c>
      <c r="D246" s="25"/>
      <c r="E246" s="25"/>
    </row>
    <row r="247" spans="1:5" s="15" customFormat="1" ht="12.95" customHeight="1">
      <c r="A247" s="25" t="s">
        <v>1082</v>
      </c>
      <c r="B247" s="25"/>
      <c r="C247" s="25" t="s">
        <v>1083</v>
      </c>
      <c r="D247" s="25"/>
      <c r="E247" s="25"/>
    </row>
    <row r="248" spans="1:5" s="15" customFormat="1" ht="12.95" customHeight="1">
      <c r="A248" s="25" t="s">
        <v>1084</v>
      </c>
      <c r="B248" s="25"/>
      <c r="C248" s="25" t="s">
        <v>1085</v>
      </c>
      <c r="D248" s="25"/>
      <c r="E248" s="25"/>
    </row>
    <row r="249" spans="1:5" s="15" customFormat="1" ht="12.95" customHeight="1">
      <c r="A249" s="25" t="s">
        <v>1086</v>
      </c>
      <c r="B249" s="25"/>
      <c r="C249" s="25" t="s">
        <v>1087</v>
      </c>
      <c r="D249" s="25"/>
      <c r="E249" s="25"/>
    </row>
    <row r="250" spans="1:5" s="15" customFormat="1" ht="12.95" customHeight="1">
      <c r="A250" s="25" t="s">
        <v>1088</v>
      </c>
      <c r="B250" s="25"/>
      <c r="C250" s="25" t="s">
        <v>1089</v>
      </c>
      <c r="D250" s="25"/>
      <c r="E250" s="25"/>
    </row>
    <row r="251" spans="1:5" s="15" customFormat="1" ht="12.95" customHeight="1">
      <c r="A251" s="25" t="s">
        <v>1090</v>
      </c>
      <c r="B251" s="25"/>
      <c r="C251" s="25" t="s">
        <v>1091</v>
      </c>
      <c r="D251" s="25"/>
      <c r="E251" s="25"/>
    </row>
    <row r="252" spans="1:5" s="15" customFormat="1" ht="12.95" customHeight="1">
      <c r="A252" s="25" t="s">
        <v>1092</v>
      </c>
      <c r="B252" s="25"/>
      <c r="C252" s="25" t="s">
        <v>1093</v>
      </c>
      <c r="D252" s="25"/>
      <c r="E252" s="25"/>
    </row>
    <row r="253" spans="1:5" s="15" customFormat="1" ht="12.95" customHeight="1">
      <c r="A253" s="25" t="s">
        <v>1094</v>
      </c>
      <c r="B253" s="25"/>
      <c r="C253" s="25" t="s">
        <v>1095</v>
      </c>
      <c r="D253" s="25"/>
      <c r="E253" s="25"/>
    </row>
    <row r="254" spans="1:5" s="15" customFormat="1" ht="12.95" customHeight="1">
      <c r="A254" s="25" t="s">
        <v>1096</v>
      </c>
      <c r="B254" s="25"/>
      <c r="C254" s="25" t="s">
        <v>1097</v>
      </c>
      <c r="D254" s="25"/>
      <c r="E254" s="25"/>
    </row>
    <row r="255" spans="1:5" s="15" customFormat="1" ht="12.95" customHeight="1">
      <c r="A255" s="25" t="s">
        <v>1098</v>
      </c>
      <c r="B255" s="25"/>
      <c r="C255" s="25" t="s">
        <v>1099</v>
      </c>
      <c r="D255" s="25"/>
      <c r="E255" s="25"/>
    </row>
    <row r="256" spans="1:5" s="15" customFormat="1" ht="12.95" customHeight="1">
      <c r="A256" s="25" t="s">
        <v>1100</v>
      </c>
      <c r="B256" s="25"/>
      <c r="C256" s="25" t="s">
        <v>1101</v>
      </c>
      <c r="D256" s="25"/>
      <c r="E256" s="25"/>
    </row>
    <row r="257" spans="1:5" s="15" customFormat="1" ht="12.95" customHeight="1">
      <c r="A257" s="25" t="s">
        <v>1102</v>
      </c>
      <c r="B257" s="25"/>
      <c r="C257" s="25" t="s">
        <v>1103</v>
      </c>
      <c r="D257" s="25"/>
      <c r="E257" s="25"/>
    </row>
    <row r="258" spans="1:5" s="15" customFormat="1" ht="12.95" customHeight="1">
      <c r="A258" s="25" t="s">
        <v>1104</v>
      </c>
      <c r="B258" s="25"/>
      <c r="C258" s="25" t="s">
        <v>1105</v>
      </c>
      <c r="D258" s="25"/>
      <c r="E258" s="25"/>
    </row>
    <row r="259" spans="1:5" s="15" customFormat="1" ht="12.95" customHeight="1">
      <c r="A259" s="25" t="s">
        <v>1106</v>
      </c>
      <c r="B259" s="25"/>
      <c r="C259" s="25" t="s">
        <v>1107</v>
      </c>
      <c r="D259" s="25"/>
      <c r="E259" s="25"/>
    </row>
    <row r="260" spans="1:5" s="15" customFormat="1" ht="12.95" customHeight="1">
      <c r="A260" s="25" t="s">
        <v>1108</v>
      </c>
      <c r="B260" s="25"/>
      <c r="C260" s="25" t="s">
        <v>1105</v>
      </c>
      <c r="D260" s="25"/>
      <c r="E260" s="25"/>
    </row>
    <row r="261" spans="1:5" s="15" customFormat="1" ht="12.95" customHeight="1">
      <c r="A261" s="25" t="s">
        <v>1109</v>
      </c>
      <c r="B261" s="25"/>
      <c r="C261" s="25" t="s">
        <v>1107</v>
      </c>
      <c r="D261" s="25"/>
      <c r="E261" s="25"/>
    </row>
    <row r="262" spans="1:5" s="15" customFormat="1" ht="12.95" customHeight="1">
      <c r="A262" s="25" t="s">
        <v>1110</v>
      </c>
      <c r="B262" s="25"/>
      <c r="C262" s="25" t="s">
        <v>1111</v>
      </c>
      <c r="D262" s="25"/>
      <c r="E262" s="25"/>
    </row>
    <row r="263" spans="1:5" s="15" customFormat="1" ht="12.95" customHeight="1">
      <c r="A263" s="25" t="s">
        <v>1112</v>
      </c>
      <c r="B263" s="25"/>
      <c r="C263" s="25" t="s">
        <v>1113</v>
      </c>
      <c r="D263" s="25"/>
      <c r="E263" s="25"/>
    </row>
    <row r="264" spans="1:5" s="15" customFormat="1" ht="12.95" customHeight="1">
      <c r="A264" s="25" t="s">
        <v>1114</v>
      </c>
      <c r="B264" s="25"/>
      <c r="C264" s="25" t="s">
        <v>1115</v>
      </c>
      <c r="D264" s="25"/>
      <c r="E264" s="25"/>
    </row>
    <row r="265" spans="1:5" s="15" customFormat="1" ht="12.95" customHeight="1">
      <c r="A265" s="25" t="s">
        <v>1116</v>
      </c>
      <c r="B265" s="25"/>
      <c r="C265" s="25" t="s">
        <v>1117</v>
      </c>
      <c r="D265" s="25"/>
      <c r="E265" s="25"/>
    </row>
    <row r="266" spans="1:5" s="15" customFormat="1" ht="12.95" customHeight="1">
      <c r="A266" s="25" t="s">
        <v>1118</v>
      </c>
      <c r="B266" s="25"/>
      <c r="C266" s="25" t="s">
        <v>1119</v>
      </c>
      <c r="D266" s="25"/>
      <c r="E266" s="25"/>
    </row>
    <row r="267" spans="1:5" s="15" customFormat="1" ht="12.95" customHeight="1">
      <c r="A267" s="25" t="s">
        <v>1120</v>
      </c>
      <c r="B267" s="25"/>
      <c r="C267" s="25" t="s">
        <v>1117</v>
      </c>
      <c r="D267" s="25"/>
      <c r="E267" s="25"/>
    </row>
    <row r="268" spans="1:5" s="15" customFormat="1" ht="12.95" customHeight="1">
      <c r="A268" s="25" t="s">
        <v>1121</v>
      </c>
      <c r="B268" s="25"/>
      <c r="C268" s="25" t="s">
        <v>1119</v>
      </c>
      <c r="D268" s="25"/>
      <c r="E268" s="25"/>
    </row>
    <row r="269" spans="1:5" s="15" customFormat="1" ht="12.95" customHeight="1">
      <c r="A269" s="25" t="s">
        <v>1122</v>
      </c>
      <c r="B269" s="25"/>
      <c r="C269" s="25" t="s">
        <v>1117</v>
      </c>
      <c r="D269" s="25"/>
      <c r="E269" s="25"/>
    </row>
    <row r="270" spans="1:5" s="15" customFormat="1" ht="12.95" customHeight="1">
      <c r="A270" s="25" t="s">
        <v>1123</v>
      </c>
      <c r="B270" s="25"/>
      <c r="C270" s="25" t="s">
        <v>1124</v>
      </c>
      <c r="D270" s="25"/>
      <c r="E270" s="25"/>
    </row>
    <row r="271" spans="1:5" s="15" customFormat="1" ht="12.95" customHeight="1">
      <c r="A271" s="25" t="s">
        <v>1125</v>
      </c>
      <c r="B271" s="25"/>
      <c r="C271" s="25" t="s">
        <v>1126</v>
      </c>
      <c r="D271" s="25"/>
      <c r="E271" s="25"/>
    </row>
    <row r="272" spans="1:5" s="15" customFormat="1" ht="12.95" customHeight="1">
      <c r="A272" s="25" t="s">
        <v>1127</v>
      </c>
      <c r="B272" s="25"/>
      <c r="C272" s="25" t="s">
        <v>1128</v>
      </c>
      <c r="D272" s="25"/>
      <c r="E272" s="25"/>
    </row>
    <row r="273" spans="1:5" s="15" customFormat="1" ht="12.95" customHeight="1">
      <c r="A273" s="25" t="s">
        <v>1129</v>
      </c>
      <c r="B273" s="25"/>
      <c r="C273" s="25" t="s">
        <v>1130</v>
      </c>
      <c r="D273" s="25"/>
      <c r="E273" s="25"/>
    </row>
    <row r="274" spans="1:5" s="15" customFormat="1" ht="12.95" customHeight="1">
      <c r="A274" s="25" t="s">
        <v>1131</v>
      </c>
      <c r="B274" s="25"/>
      <c r="C274" s="25" t="s">
        <v>1132</v>
      </c>
      <c r="D274" s="25"/>
      <c r="E274" s="25"/>
    </row>
    <row r="275" spans="1:5" s="15" customFormat="1" ht="12.95" customHeight="1">
      <c r="A275" s="25" t="s">
        <v>1133</v>
      </c>
      <c r="B275" s="25"/>
      <c r="C275" s="25" t="s">
        <v>1134</v>
      </c>
      <c r="D275" s="25"/>
      <c r="E275" s="25"/>
    </row>
    <row r="276" spans="1:5" s="15" customFormat="1" ht="12.95" customHeight="1">
      <c r="A276" s="25" t="s">
        <v>1135</v>
      </c>
      <c r="B276" s="25"/>
      <c r="C276" s="25" t="s">
        <v>1136</v>
      </c>
      <c r="D276" s="25"/>
      <c r="E276" s="25"/>
    </row>
    <row r="277" spans="1:5" s="15" customFormat="1" ht="12.95" customHeight="1">
      <c r="A277" s="25" t="s">
        <v>1137</v>
      </c>
      <c r="B277" s="25"/>
      <c r="C277" s="25" t="s">
        <v>913</v>
      </c>
      <c r="D277" s="25"/>
      <c r="E277" s="25"/>
    </row>
    <row r="278" spans="1:5" s="15" customFormat="1" ht="12.95" customHeight="1">
      <c r="A278" s="25" t="s">
        <v>1138</v>
      </c>
      <c r="B278" s="25"/>
      <c r="C278" s="25" t="s">
        <v>1139</v>
      </c>
      <c r="D278" s="25"/>
      <c r="E278" s="25"/>
    </row>
    <row r="279" spans="1:5" s="15" customFormat="1" ht="12.95" customHeight="1">
      <c r="A279" s="25" t="s">
        <v>1140</v>
      </c>
      <c r="B279" s="25"/>
      <c r="C279" s="25" t="s">
        <v>1141</v>
      </c>
      <c r="D279" s="25"/>
      <c r="E279" s="25"/>
    </row>
    <row r="280" spans="1:5" s="15" customFormat="1" ht="12.95" customHeight="1">
      <c r="A280" s="25" t="s">
        <v>1142</v>
      </c>
      <c r="B280" s="25"/>
      <c r="C280" s="25" t="s">
        <v>1143</v>
      </c>
      <c r="D280" s="25"/>
      <c r="E280" s="25"/>
    </row>
    <row r="281" spans="1:5" s="15" customFormat="1" ht="12.95" customHeight="1">
      <c r="A281" s="25" t="s">
        <v>1144</v>
      </c>
      <c r="B281" s="25"/>
      <c r="C281" s="25" t="s">
        <v>1145</v>
      </c>
      <c r="D281" s="25"/>
      <c r="E281" s="25"/>
    </row>
    <row r="282" spans="1:5" s="15" customFormat="1" ht="12.95" customHeight="1">
      <c r="A282" s="25" t="s">
        <v>1146</v>
      </c>
      <c r="B282" s="25"/>
      <c r="C282" s="25" t="s">
        <v>1136</v>
      </c>
      <c r="D282" s="25"/>
      <c r="E282" s="25"/>
    </row>
    <row r="283" spans="1:5" s="15" customFormat="1" ht="12.95" customHeight="1">
      <c r="A283" s="25" t="s">
        <v>1147</v>
      </c>
      <c r="B283" s="25"/>
      <c r="C283" s="25" t="s">
        <v>1148</v>
      </c>
      <c r="D283" s="25"/>
      <c r="E283" s="25"/>
    </row>
    <row r="284" spans="1:5" s="15" customFormat="1" ht="12.95" customHeight="1">
      <c r="A284" s="25" t="s">
        <v>1149</v>
      </c>
      <c r="B284" s="25"/>
      <c r="C284" s="25" t="s">
        <v>1150</v>
      </c>
      <c r="D284" s="25"/>
      <c r="E284" s="25"/>
    </row>
    <row r="285" spans="1:5" s="15" customFormat="1" ht="12.95" customHeight="1">
      <c r="A285" s="25" t="s">
        <v>1151</v>
      </c>
      <c r="B285" s="25"/>
      <c r="C285" s="25" t="s">
        <v>913</v>
      </c>
      <c r="D285" s="25"/>
      <c r="E285" s="25"/>
    </row>
    <row r="286" spans="1:5" s="15" customFormat="1" ht="12.95" customHeight="1">
      <c r="A286" s="25" t="s">
        <v>1152</v>
      </c>
      <c r="B286" s="25"/>
      <c r="C286" s="25" t="s">
        <v>1139</v>
      </c>
      <c r="D286" s="25"/>
      <c r="E286" s="25"/>
    </row>
    <row r="287" spans="1:5" s="15" customFormat="1" ht="12.95" customHeight="1">
      <c r="A287" s="25" t="s">
        <v>1153</v>
      </c>
      <c r="B287" s="25"/>
      <c r="C287" s="25" t="s">
        <v>1141</v>
      </c>
      <c r="D287" s="25"/>
      <c r="E287" s="25"/>
    </row>
    <row r="288" spans="1:5" s="15" customFormat="1" ht="12.95" customHeight="1">
      <c r="A288" s="25" t="s">
        <v>1154</v>
      </c>
      <c r="B288" s="25"/>
      <c r="C288" s="25" t="s">
        <v>1143</v>
      </c>
      <c r="D288" s="25"/>
      <c r="E288" s="25"/>
    </row>
    <row r="289" spans="1:5" s="15" customFormat="1" ht="12.95" customHeight="1">
      <c r="A289" s="25" t="s">
        <v>1155</v>
      </c>
      <c r="B289" s="25"/>
      <c r="C289" s="25" t="s">
        <v>1145</v>
      </c>
      <c r="D289" s="25"/>
      <c r="E289" s="25"/>
    </row>
    <row r="290" spans="1:5" s="15" customFormat="1" ht="12.95" customHeight="1">
      <c r="A290" s="25" t="s">
        <v>1156</v>
      </c>
      <c r="B290" s="25"/>
      <c r="C290" s="25" t="s">
        <v>1136</v>
      </c>
      <c r="D290" s="25"/>
      <c r="E290" s="25"/>
    </row>
    <row r="291" spans="1:5" s="15" customFormat="1" ht="12.95" customHeight="1">
      <c r="A291" s="25" t="s">
        <v>1157</v>
      </c>
      <c r="B291" s="25"/>
      <c r="C291" s="25" t="s">
        <v>1148</v>
      </c>
      <c r="D291" s="25"/>
      <c r="E291" s="25"/>
    </row>
    <row r="292" spans="1:5" s="15" customFormat="1" ht="12.95" customHeight="1">
      <c r="A292" s="25" t="s">
        <v>1158</v>
      </c>
      <c r="B292" s="25"/>
      <c r="C292" s="25" t="s">
        <v>1159</v>
      </c>
      <c r="D292" s="25"/>
      <c r="E292" s="25"/>
    </row>
    <row r="293" spans="1:5" s="15" customFormat="1" ht="12.95" customHeight="1">
      <c r="A293" s="25" t="s">
        <v>1160</v>
      </c>
      <c r="B293" s="25"/>
      <c r="C293" s="25" t="s">
        <v>1161</v>
      </c>
      <c r="D293" s="25"/>
      <c r="E293" s="25"/>
    </row>
    <row r="294" spans="1:5" s="15" customFormat="1" ht="12.95" customHeight="1">
      <c r="A294" s="25" t="s">
        <v>1162</v>
      </c>
      <c r="B294" s="25"/>
      <c r="C294" s="25" t="s">
        <v>1163</v>
      </c>
      <c r="D294" s="25"/>
      <c r="E294" s="25"/>
    </row>
    <row r="295" spans="1:5" s="15" customFormat="1" ht="12.95" customHeight="1">
      <c r="A295" s="25" t="s">
        <v>1164</v>
      </c>
      <c r="B295" s="25"/>
      <c r="C295" s="25" t="s">
        <v>1165</v>
      </c>
      <c r="D295" s="25"/>
      <c r="E295" s="25"/>
    </row>
    <row r="296" spans="1:5" s="15" customFormat="1" ht="12.95" customHeight="1">
      <c r="A296" s="25" t="s">
        <v>1166</v>
      </c>
      <c r="B296" s="25"/>
      <c r="C296" s="25" t="s">
        <v>913</v>
      </c>
      <c r="D296" s="25"/>
      <c r="E296" s="25"/>
    </row>
    <row r="297" spans="1:5" s="15" customFormat="1" ht="12.95" customHeight="1">
      <c r="A297" s="25" t="s">
        <v>1167</v>
      </c>
      <c r="B297" s="25"/>
      <c r="C297" s="25" t="s">
        <v>1168</v>
      </c>
      <c r="D297" s="25"/>
      <c r="E297" s="25"/>
    </row>
    <row r="298" spans="1:5" s="15" customFormat="1" ht="12.95" customHeight="1">
      <c r="A298" s="25" t="s">
        <v>1169</v>
      </c>
      <c r="B298" s="25"/>
      <c r="C298" s="25" t="s">
        <v>908</v>
      </c>
      <c r="D298" s="25"/>
      <c r="E298" s="25"/>
    </row>
    <row r="299" spans="1:5" s="15" customFormat="1" ht="12.95" customHeight="1">
      <c r="A299" s="25" t="s">
        <v>1170</v>
      </c>
      <c r="B299" s="25"/>
      <c r="C299" s="25" t="s">
        <v>1171</v>
      </c>
      <c r="D299" s="25"/>
      <c r="E299" s="25"/>
    </row>
    <row r="300" spans="1:5" s="15" customFormat="1" ht="12.95" customHeight="1">
      <c r="A300" s="25" t="s">
        <v>1172</v>
      </c>
      <c r="B300" s="25"/>
      <c r="C300" s="25" t="s">
        <v>1173</v>
      </c>
      <c r="D300" s="25"/>
      <c r="E300" s="25"/>
    </row>
    <row r="301" spans="1:5" s="15" customFormat="1" ht="12.95" customHeight="1">
      <c r="A301" s="25" t="s">
        <v>1174</v>
      </c>
      <c r="B301" s="25"/>
      <c r="C301" s="25" t="s">
        <v>908</v>
      </c>
      <c r="D301" s="25"/>
      <c r="E301" s="25"/>
    </row>
    <row r="302" spans="1:5" s="15" customFormat="1" ht="12.95" customHeight="1">
      <c r="A302" s="25" t="s">
        <v>1175</v>
      </c>
      <c r="B302" s="25"/>
      <c r="C302" s="25" t="s">
        <v>1171</v>
      </c>
      <c r="D302" s="25"/>
      <c r="E302" s="25"/>
    </row>
    <row r="303" spans="1:5" s="15" customFormat="1" ht="12.95" customHeight="1">
      <c r="A303" s="25" t="s">
        <v>1176</v>
      </c>
      <c r="B303" s="25"/>
      <c r="C303" s="25" t="s">
        <v>1173</v>
      </c>
      <c r="D303" s="25"/>
      <c r="E303" s="25"/>
    </row>
    <row r="304" spans="1:5" s="15" customFormat="1" ht="12.95" customHeight="1">
      <c r="A304" s="25" t="s">
        <v>1177</v>
      </c>
      <c r="B304" s="25"/>
      <c r="C304" s="25" t="s">
        <v>1178</v>
      </c>
      <c r="D304" s="25"/>
      <c r="E304" s="25"/>
    </row>
    <row r="305" spans="1:5" s="15" customFormat="1" ht="12.95" customHeight="1">
      <c r="A305" s="25" t="s">
        <v>1179</v>
      </c>
      <c r="B305" s="25"/>
      <c r="C305" s="25" t="s">
        <v>1180</v>
      </c>
      <c r="D305" s="25"/>
      <c r="E305" s="25"/>
    </row>
    <row r="306" spans="1:5" s="15" customFormat="1" ht="12.95" customHeight="1">
      <c r="A306" s="25" t="s">
        <v>1181</v>
      </c>
      <c r="B306" s="25"/>
      <c r="C306" s="25" t="s">
        <v>1182</v>
      </c>
      <c r="D306" s="25"/>
      <c r="E306" s="25"/>
    </row>
    <row r="307" spans="1:5" s="15" customFormat="1" ht="12.95" customHeight="1">
      <c r="A307" s="25" t="s">
        <v>1183</v>
      </c>
      <c r="B307" s="25"/>
      <c r="C307" s="25" t="s">
        <v>1182</v>
      </c>
      <c r="D307" s="25"/>
      <c r="E307" s="25"/>
    </row>
    <row r="308" spans="1:5" s="15" customFormat="1" ht="12.95" customHeight="1">
      <c r="A308" s="25" t="s">
        <v>1184</v>
      </c>
      <c r="B308" s="25"/>
      <c r="C308" s="25" t="s">
        <v>1182</v>
      </c>
      <c r="D308" s="25"/>
      <c r="E308" s="25"/>
    </row>
    <row r="309" spans="1:5" s="15" customFormat="1" ht="12.95" customHeight="1">
      <c r="A309" s="25" t="s">
        <v>1185</v>
      </c>
      <c r="B309" s="25"/>
      <c r="C309" s="25" t="s">
        <v>1186</v>
      </c>
      <c r="D309" s="25"/>
      <c r="E309" s="25"/>
    </row>
    <row r="310" spans="1:5" s="15" customFormat="1" ht="12.95" customHeight="1">
      <c r="A310" s="25" t="s">
        <v>1187</v>
      </c>
      <c r="B310" s="25"/>
      <c r="C310" s="25" t="s">
        <v>1180</v>
      </c>
      <c r="D310" s="25"/>
      <c r="E310" s="25"/>
    </row>
    <row r="311" spans="1:5" s="15" customFormat="1" ht="12.95" customHeight="1">
      <c r="A311" s="25" t="s">
        <v>1188</v>
      </c>
      <c r="B311" s="25"/>
      <c r="C311" s="25" t="s">
        <v>1189</v>
      </c>
      <c r="D311" s="25"/>
      <c r="E311" s="25"/>
    </row>
    <row r="312" spans="1:5" s="15" customFormat="1" ht="12.95" customHeight="1">
      <c r="A312" s="25" t="s">
        <v>1190</v>
      </c>
      <c r="B312" s="25"/>
      <c r="C312" s="25" t="s">
        <v>1191</v>
      </c>
      <c r="D312" s="25"/>
      <c r="E312" s="25"/>
    </row>
    <row r="313" spans="1:5" s="15" customFormat="1" ht="12.95" customHeight="1">
      <c r="A313" s="25" t="s">
        <v>1192</v>
      </c>
      <c r="B313" s="25"/>
      <c r="C313" s="25" t="s">
        <v>1182</v>
      </c>
      <c r="D313" s="25"/>
      <c r="E313" s="25"/>
    </row>
    <row r="314" spans="1:5" s="15" customFormat="1" ht="12.95" customHeight="1">
      <c r="A314" s="25" t="s">
        <v>1193</v>
      </c>
      <c r="B314" s="25"/>
      <c r="C314" s="25" t="s">
        <v>1194</v>
      </c>
      <c r="D314" s="25"/>
      <c r="E314" s="25"/>
    </row>
    <row r="315" spans="1:5" s="15" customFormat="1" ht="12.95" customHeight="1">
      <c r="A315" s="25" t="s">
        <v>1195</v>
      </c>
      <c r="B315" s="25"/>
      <c r="C315" s="25" t="s">
        <v>1196</v>
      </c>
      <c r="D315" s="25"/>
      <c r="E315" s="25"/>
    </row>
    <row r="316" spans="1:5" s="15" customFormat="1" ht="12.95" customHeight="1">
      <c r="A316" s="25" t="s">
        <v>1197</v>
      </c>
      <c r="B316" s="25"/>
      <c r="C316" s="25" t="s">
        <v>906</v>
      </c>
      <c r="D316" s="25"/>
      <c r="E316" s="25"/>
    </row>
    <row r="317" spans="1:5" s="15" customFormat="1" ht="12.95" customHeight="1">
      <c r="A317" s="25" t="s">
        <v>1198</v>
      </c>
      <c r="B317" s="25"/>
      <c r="C317" s="25" t="s">
        <v>1199</v>
      </c>
      <c r="D317" s="25"/>
      <c r="E317" s="25"/>
    </row>
    <row r="318" spans="1:5" s="15" customFormat="1" ht="12.95" customHeight="1">
      <c r="A318" s="25" t="s">
        <v>1200</v>
      </c>
      <c r="B318" s="25"/>
      <c r="C318" s="25" t="s">
        <v>1201</v>
      </c>
      <c r="D318" s="25"/>
      <c r="E318" s="25"/>
    </row>
    <row r="319" spans="1:5" s="15" customFormat="1" ht="12.95" customHeight="1">
      <c r="A319" s="25" t="s">
        <v>1202</v>
      </c>
      <c r="B319" s="25"/>
      <c r="C319" s="25" t="s">
        <v>1196</v>
      </c>
      <c r="D319" s="25"/>
      <c r="E319" s="25"/>
    </row>
    <row r="320" spans="1:5" s="15" customFormat="1" ht="12.95" customHeight="1">
      <c r="A320" s="25" t="s">
        <v>1203</v>
      </c>
      <c r="B320" s="25"/>
      <c r="C320" s="25" t="s">
        <v>906</v>
      </c>
      <c r="D320" s="25"/>
      <c r="E320" s="25"/>
    </row>
    <row r="321" spans="1:5" s="15" customFormat="1" ht="12.95" customHeight="1">
      <c r="A321" s="25" t="s">
        <v>1204</v>
      </c>
      <c r="B321" s="25"/>
      <c r="C321" s="25" t="s">
        <v>1199</v>
      </c>
      <c r="D321" s="25"/>
      <c r="E321" s="25"/>
    </row>
    <row r="322" spans="1:5" s="15" customFormat="1" ht="12.95" customHeight="1">
      <c r="A322" s="25" t="s">
        <v>1205</v>
      </c>
      <c r="B322" s="25"/>
      <c r="C322" s="25" t="s">
        <v>1206</v>
      </c>
      <c r="D322" s="25"/>
      <c r="E322" s="25"/>
    </row>
    <row r="323" spans="1:5" s="15" customFormat="1" ht="12.95" customHeight="1">
      <c r="A323" s="25" t="s">
        <v>1207</v>
      </c>
      <c r="B323" s="25"/>
      <c r="C323" s="25" t="s">
        <v>1208</v>
      </c>
      <c r="D323" s="25"/>
      <c r="E323" s="25"/>
    </row>
    <row r="324" spans="1:5" s="15" customFormat="1" ht="12.95" customHeight="1">
      <c r="A324" s="25" t="s">
        <v>1209</v>
      </c>
      <c r="B324" s="25"/>
      <c r="C324" s="25" t="s">
        <v>1210</v>
      </c>
      <c r="D324" s="25"/>
      <c r="E324" s="25"/>
    </row>
    <row r="325" spans="1:5" s="15" customFormat="1" ht="12.95" customHeight="1">
      <c r="A325" s="25" t="s">
        <v>1211</v>
      </c>
      <c r="B325" s="25"/>
      <c r="C325" s="25" t="s">
        <v>1212</v>
      </c>
      <c r="D325" s="25"/>
      <c r="E325" s="25"/>
    </row>
    <row r="326" spans="1:5" s="15" customFormat="1" ht="12.95" customHeight="1">
      <c r="A326" s="25" t="s">
        <v>1213</v>
      </c>
      <c r="B326" s="25"/>
      <c r="C326" s="25" t="s">
        <v>1214</v>
      </c>
      <c r="D326" s="25"/>
      <c r="E326" s="25"/>
    </row>
    <row r="327" spans="1:5" s="15" customFormat="1" ht="12.95" customHeight="1">
      <c r="A327" s="25" t="s">
        <v>1215</v>
      </c>
      <c r="B327" s="25"/>
      <c r="C327" s="25" t="s">
        <v>1216</v>
      </c>
      <c r="D327" s="25"/>
      <c r="E327" s="25"/>
    </row>
    <row r="328" spans="1:5" s="15" customFormat="1" ht="12.95" customHeight="1">
      <c r="A328" s="25" t="s">
        <v>1217</v>
      </c>
      <c r="B328" s="25"/>
      <c r="C328" s="25" t="s">
        <v>1218</v>
      </c>
      <c r="D328" s="25"/>
      <c r="E328" s="25"/>
    </row>
    <row r="329" spans="1:5" s="15" customFormat="1" ht="12.95" customHeight="1">
      <c r="A329" s="25" t="s">
        <v>1219</v>
      </c>
      <c r="B329" s="25"/>
      <c r="C329" s="25" t="s">
        <v>1210</v>
      </c>
      <c r="D329" s="25"/>
      <c r="E329" s="25"/>
    </row>
    <row r="330" spans="1:5" s="15" customFormat="1" ht="12.95" customHeight="1">
      <c r="A330" s="25" t="s">
        <v>1220</v>
      </c>
      <c r="B330" s="25"/>
      <c r="C330" s="25" t="s">
        <v>1212</v>
      </c>
      <c r="D330" s="25"/>
      <c r="E330" s="25"/>
    </row>
    <row r="331" spans="1:5" s="15" customFormat="1" ht="12.95" customHeight="1">
      <c r="A331" s="25" t="s">
        <v>1221</v>
      </c>
      <c r="B331" s="25"/>
      <c r="C331" s="25" t="s">
        <v>1214</v>
      </c>
      <c r="D331" s="25"/>
      <c r="E331" s="25"/>
    </row>
    <row r="332" spans="1:5" s="15" customFormat="1" ht="12.95" customHeight="1">
      <c r="A332" s="25" t="s">
        <v>1222</v>
      </c>
      <c r="B332" s="25"/>
      <c r="C332" s="25" t="s">
        <v>1216</v>
      </c>
      <c r="D332" s="25"/>
      <c r="E332" s="25"/>
    </row>
    <row r="333" spans="1:5" s="15" customFormat="1" ht="12.95" customHeight="1">
      <c r="A333" s="25" t="s">
        <v>1223</v>
      </c>
      <c r="B333" s="25"/>
      <c r="C333" s="25" t="s">
        <v>1218</v>
      </c>
      <c r="D333" s="25"/>
      <c r="E333" s="25"/>
    </row>
    <row r="334" spans="1:5" s="15" customFormat="1" ht="12.95" customHeight="1">
      <c r="A334" s="25" t="s">
        <v>1224</v>
      </c>
      <c r="B334" s="25"/>
      <c r="C334" s="25" t="s">
        <v>1225</v>
      </c>
      <c r="D334" s="25"/>
      <c r="E334" s="25"/>
    </row>
    <row r="335" spans="1:5" s="15" customFormat="1" ht="12.95" customHeight="1">
      <c r="A335" s="25" t="s">
        <v>1224</v>
      </c>
      <c r="B335" s="25"/>
      <c r="C335" s="25" t="s">
        <v>1225</v>
      </c>
      <c r="D335" s="25"/>
      <c r="E335" s="25"/>
    </row>
    <row r="336" spans="1:5" s="15" customFormat="1" ht="12.95" customHeight="1">
      <c r="A336" s="25" t="s">
        <v>1226</v>
      </c>
      <c r="B336" s="25"/>
      <c r="C336" s="25" t="s">
        <v>1227</v>
      </c>
      <c r="D336" s="25"/>
      <c r="E336" s="25"/>
    </row>
    <row r="337" spans="1:5" s="15" customFormat="1" ht="12.95" customHeight="1">
      <c r="A337" s="25" t="s">
        <v>1228</v>
      </c>
      <c r="B337" s="25"/>
      <c r="C337" s="25" t="s">
        <v>1229</v>
      </c>
      <c r="D337" s="25"/>
      <c r="E337" s="25"/>
    </row>
    <row r="338" spans="1:5" s="15" customFormat="1" ht="12.95" customHeight="1">
      <c r="A338" s="25" t="s">
        <v>1230</v>
      </c>
      <c r="B338" s="25"/>
      <c r="C338" s="25" t="s">
        <v>1231</v>
      </c>
      <c r="D338" s="25"/>
      <c r="E338" s="25"/>
    </row>
    <row r="339" spans="1:5" s="15" customFormat="1" ht="12.95" customHeight="1">
      <c r="A339" s="25" t="s">
        <v>1232</v>
      </c>
      <c r="B339" s="25"/>
      <c r="C339" s="25" t="s">
        <v>1227</v>
      </c>
      <c r="D339" s="25"/>
      <c r="E339" s="25"/>
    </row>
    <row r="340" spans="1:5" s="15" customFormat="1" ht="12.95" customHeight="1">
      <c r="A340" s="25" t="s">
        <v>1233</v>
      </c>
      <c r="B340" s="25"/>
      <c r="C340" s="25" t="s">
        <v>1229</v>
      </c>
      <c r="D340" s="25"/>
      <c r="E340" s="25"/>
    </row>
    <row r="341" spans="1:5" s="15" customFormat="1" ht="12.95" customHeight="1">
      <c r="A341" s="25" t="s">
        <v>1234</v>
      </c>
      <c r="B341" s="25"/>
      <c r="C341" s="25" t="s">
        <v>1231</v>
      </c>
      <c r="D341" s="25"/>
      <c r="E341" s="25"/>
    </row>
    <row r="342" spans="1:5" s="15" customFormat="1" ht="12.95" customHeight="1">
      <c r="A342" s="25" t="s">
        <v>1235</v>
      </c>
      <c r="B342" s="25"/>
      <c r="C342" s="25" t="s">
        <v>1236</v>
      </c>
      <c r="D342" s="25"/>
      <c r="E342" s="25"/>
    </row>
    <row r="343" spans="1:5" s="15" customFormat="1" ht="12.95" customHeight="1">
      <c r="A343" s="25" t="s">
        <v>1235</v>
      </c>
      <c r="B343" s="25"/>
      <c r="C343" s="25" t="s">
        <v>1236</v>
      </c>
      <c r="D343" s="25"/>
      <c r="E343" s="25"/>
    </row>
    <row r="344" spans="1:5" s="15" customFormat="1" ht="12.95" customHeight="1">
      <c r="A344" s="25" t="s">
        <v>1237</v>
      </c>
      <c r="B344" s="25"/>
      <c r="C344" s="25" t="s">
        <v>1238</v>
      </c>
      <c r="D344" s="25"/>
      <c r="E344" s="25"/>
    </row>
    <row r="345" spans="1:5" s="15" customFormat="1" ht="12.95" customHeight="1">
      <c r="A345" s="25" t="s">
        <v>1239</v>
      </c>
      <c r="B345" s="25"/>
      <c r="C345" s="25" t="s">
        <v>1240</v>
      </c>
      <c r="D345" s="25"/>
      <c r="E345" s="25"/>
    </row>
    <row r="346" spans="1:5" s="15" customFormat="1" ht="12.95" customHeight="1">
      <c r="A346" s="25" t="s">
        <v>1241</v>
      </c>
      <c r="B346" s="25"/>
      <c r="C346" s="25" t="s">
        <v>1242</v>
      </c>
      <c r="D346" s="25"/>
      <c r="E346" s="25"/>
    </row>
    <row r="347" spans="1:5" s="15" customFormat="1" ht="12.95" customHeight="1">
      <c r="A347" s="25" t="s">
        <v>1243</v>
      </c>
      <c r="B347" s="25"/>
      <c r="C347" s="25" t="s">
        <v>1244</v>
      </c>
      <c r="D347" s="25"/>
      <c r="E347" s="25"/>
    </row>
    <row r="348" spans="1:5" s="15" customFormat="1" ht="12.95" customHeight="1">
      <c r="A348" s="25" t="s">
        <v>1245</v>
      </c>
      <c r="B348" s="25"/>
      <c r="C348" s="25" t="s">
        <v>1238</v>
      </c>
      <c r="D348" s="25"/>
      <c r="E348" s="25"/>
    </row>
    <row r="349" spans="1:5" s="15" customFormat="1" ht="12.95" customHeight="1">
      <c r="A349" s="25" t="s">
        <v>1246</v>
      </c>
      <c r="B349" s="25"/>
      <c r="C349" s="25" t="s">
        <v>1240</v>
      </c>
      <c r="D349" s="25"/>
      <c r="E349" s="25"/>
    </row>
    <row r="350" spans="1:5" s="15" customFormat="1" ht="12.95" customHeight="1">
      <c r="A350" s="25" t="s">
        <v>1247</v>
      </c>
      <c r="B350" s="25"/>
      <c r="C350" s="25" t="s">
        <v>1242</v>
      </c>
      <c r="D350" s="25"/>
      <c r="E350" s="25"/>
    </row>
    <row r="351" spans="1:5" s="15" customFormat="1" ht="12.95" customHeight="1">
      <c r="A351" s="25" t="s">
        <v>1248</v>
      </c>
      <c r="B351" s="25"/>
      <c r="C351" s="25" t="s">
        <v>1249</v>
      </c>
      <c r="D351" s="25"/>
      <c r="E351" s="25"/>
    </row>
    <row r="352" spans="1:5" s="15" customFormat="1" ht="12.95" customHeight="1">
      <c r="A352" s="25" t="s">
        <v>1250</v>
      </c>
      <c r="B352" s="25"/>
      <c r="C352" s="25" t="s">
        <v>1251</v>
      </c>
      <c r="D352" s="25"/>
      <c r="E352" s="25"/>
    </row>
    <row r="353" spans="1:5" s="15" customFormat="1" ht="12.95" customHeight="1">
      <c r="A353" s="25" t="s">
        <v>1252</v>
      </c>
      <c r="B353" s="25"/>
      <c r="C353" s="25" t="s">
        <v>1253</v>
      </c>
      <c r="D353" s="25"/>
      <c r="E353" s="25"/>
    </row>
    <row r="354" spans="1:5" s="15" customFormat="1" ht="12.95" customHeight="1">
      <c r="A354" s="25" t="s">
        <v>1254</v>
      </c>
      <c r="B354" s="25"/>
      <c r="C354" s="25" t="s">
        <v>1253</v>
      </c>
      <c r="D354" s="25"/>
      <c r="E354" s="25"/>
    </row>
    <row r="355" spans="1:5" s="15" customFormat="1" ht="12.95" customHeight="1">
      <c r="A355" s="25" t="s">
        <v>1255</v>
      </c>
      <c r="B355" s="25"/>
      <c r="C355" s="25" t="s">
        <v>1256</v>
      </c>
      <c r="D355" s="25"/>
      <c r="E355" s="25"/>
    </row>
    <row r="356" spans="1:5" s="15" customFormat="1" ht="12.95" customHeight="1">
      <c r="A356" s="25" t="s">
        <v>1257</v>
      </c>
      <c r="B356" s="25"/>
      <c r="C356" s="25" t="s">
        <v>1258</v>
      </c>
      <c r="D356" s="25"/>
      <c r="E356" s="25"/>
    </row>
    <row r="357" spans="1:5" s="15" customFormat="1" ht="12.95" customHeight="1">
      <c r="A357" s="25" t="s">
        <v>1259</v>
      </c>
      <c r="B357" s="25"/>
      <c r="C357" s="25" t="s">
        <v>1260</v>
      </c>
      <c r="D357" s="25"/>
      <c r="E357" s="25"/>
    </row>
    <row r="358" spans="1:5" s="15" customFormat="1" ht="12.95" customHeight="1">
      <c r="A358" s="25" t="s">
        <v>1261</v>
      </c>
      <c r="B358" s="25"/>
      <c r="C358" s="25" t="s">
        <v>1262</v>
      </c>
      <c r="D358" s="25"/>
      <c r="E358" s="25"/>
    </row>
    <row r="359" spans="1:5" s="15" customFormat="1" ht="12.95" customHeight="1">
      <c r="A359" s="25" t="s">
        <v>1263</v>
      </c>
      <c r="B359" s="25"/>
      <c r="C359" s="25" t="s">
        <v>1264</v>
      </c>
      <c r="D359" s="25"/>
      <c r="E359" s="25"/>
    </row>
    <row r="360" spans="1:5" s="15" customFormat="1" ht="12.95" customHeight="1">
      <c r="A360" s="25" t="s">
        <v>1265</v>
      </c>
      <c r="B360" s="25"/>
      <c r="C360" s="25" t="s">
        <v>1258</v>
      </c>
      <c r="D360" s="25"/>
      <c r="E360" s="25"/>
    </row>
    <row r="361" spans="1:5" s="15" customFormat="1" ht="12.95" customHeight="1">
      <c r="A361" s="25" t="s">
        <v>1266</v>
      </c>
      <c r="B361" s="25"/>
      <c r="C361" s="25" t="s">
        <v>1260</v>
      </c>
      <c r="D361" s="25"/>
      <c r="E361" s="25"/>
    </row>
    <row r="362" spans="1:5" s="15" customFormat="1" ht="12.95" customHeight="1">
      <c r="A362" s="25" t="s">
        <v>1267</v>
      </c>
      <c r="B362" s="25"/>
      <c r="C362" s="25" t="s">
        <v>1264</v>
      </c>
      <c r="D362" s="25"/>
      <c r="E362" s="25"/>
    </row>
    <row r="363" spans="1:5" s="15" customFormat="1" ht="12.95" customHeight="1">
      <c r="A363" s="25" t="s">
        <v>1268</v>
      </c>
      <c r="B363" s="25"/>
      <c r="C363" s="25" t="s">
        <v>1269</v>
      </c>
      <c r="D363" s="25"/>
      <c r="E363" s="25"/>
    </row>
    <row r="364" spans="1:5" s="15" customFormat="1" ht="12.95" customHeight="1">
      <c r="A364" s="25" t="s">
        <v>1270</v>
      </c>
      <c r="B364" s="25"/>
      <c r="C364" s="25" t="s">
        <v>1271</v>
      </c>
      <c r="D364" s="25"/>
      <c r="E364" s="25"/>
    </row>
    <row r="365" spans="1:5" s="15" customFormat="1" ht="12.95" customHeight="1">
      <c r="A365" s="25" t="s">
        <v>1272</v>
      </c>
      <c r="B365" s="25"/>
      <c r="C365" s="25" t="s">
        <v>1273</v>
      </c>
      <c r="D365" s="25"/>
      <c r="E365" s="25"/>
    </row>
    <row r="366" spans="1:5" s="15" customFormat="1" ht="12.95" customHeight="1">
      <c r="A366" s="25" t="s">
        <v>1274</v>
      </c>
      <c r="B366" s="25"/>
      <c r="C366" s="25" t="s">
        <v>902</v>
      </c>
      <c r="D366" s="25"/>
      <c r="E366" s="25"/>
    </row>
    <row r="367" spans="1:5" s="15" customFormat="1" ht="12.95" customHeight="1">
      <c r="A367" s="25" t="s">
        <v>1275</v>
      </c>
      <c r="B367" s="25"/>
      <c r="C367" s="25" t="s">
        <v>1276</v>
      </c>
      <c r="D367" s="25"/>
      <c r="E367" s="25"/>
    </row>
    <row r="368" spans="1:5" s="15" customFormat="1" ht="12.95" customHeight="1">
      <c r="A368" s="25" t="s">
        <v>1277</v>
      </c>
      <c r="B368" s="25"/>
      <c r="C368" s="25" t="s">
        <v>902</v>
      </c>
      <c r="D368" s="25"/>
      <c r="E368" s="25"/>
    </row>
    <row r="369" spans="1:5" s="15" customFormat="1" ht="12.95" customHeight="1">
      <c r="A369" s="25" t="s">
        <v>1278</v>
      </c>
      <c r="B369" s="25"/>
      <c r="C369" s="25" t="s">
        <v>1279</v>
      </c>
      <c r="D369" s="25"/>
      <c r="E369" s="25"/>
    </row>
    <row r="370" spans="1:5" s="15" customFormat="1" ht="12.95" customHeight="1">
      <c r="A370" s="25" t="s">
        <v>1280</v>
      </c>
      <c r="B370" s="25"/>
      <c r="C370" s="25" t="s">
        <v>710</v>
      </c>
      <c r="D370" s="25"/>
      <c r="E370" s="25"/>
    </row>
    <row r="371" spans="1:5" s="15" customFormat="1" ht="12.95" customHeight="1">
      <c r="A371" s="25" t="s">
        <v>1281</v>
      </c>
      <c r="B371" s="25"/>
      <c r="C371" s="25" t="s">
        <v>710</v>
      </c>
      <c r="D371" s="25"/>
      <c r="E371" s="25"/>
    </row>
    <row r="372" spans="1:5" s="15" customFormat="1" ht="12.95" customHeight="1">
      <c r="A372" s="25" t="s">
        <v>1282</v>
      </c>
      <c r="B372" s="25"/>
      <c r="C372" s="25" t="s">
        <v>1283</v>
      </c>
      <c r="D372" s="25"/>
      <c r="E372" s="25"/>
    </row>
    <row r="373" spans="1:5" s="15" customFormat="1" ht="12.95" customHeight="1">
      <c r="A373" s="25" t="s">
        <v>1284</v>
      </c>
      <c r="B373" s="25"/>
      <c r="C373" s="25" t="s">
        <v>1285</v>
      </c>
      <c r="D373" s="25"/>
      <c r="E373" s="25"/>
    </row>
    <row r="374" spans="1:5" s="15" customFormat="1" ht="12.95" customHeight="1">
      <c r="A374" s="25" t="s">
        <v>1286</v>
      </c>
      <c r="B374" s="25"/>
      <c r="C374" s="25" t="s">
        <v>1287</v>
      </c>
      <c r="D374" s="25"/>
      <c r="E374" s="25"/>
    </row>
    <row r="375" spans="1:5" s="15" customFormat="1" ht="12.95" customHeight="1">
      <c r="A375" s="25" t="s">
        <v>1288</v>
      </c>
      <c r="B375" s="25"/>
      <c r="C375" s="25" t="s">
        <v>1285</v>
      </c>
      <c r="D375" s="25"/>
      <c r="E375" s="25"/>
    </row>
    <row r="376" spans="1:5" s="15" customFormat="1" ht="12.95" customHeight="1">
      <c r="A376" s="25" t="s">
        <v>1289</v>
      </c>
      <c r="B376" s="25"/>
      <c r="C376" s="25" t="s">
        <v>1290</v>
      </c>
      <c r="D376" s="25"/>
      <c r="E376" s="25"/>
    </row>
    <row r="377" spans="1:5" s="15" customFormat="1" ht="12.95" customHeight="1">
      <c r="A377" s="25" t="s">
        <v>1291</v>
      </c>
      <c r="B377" s="25"/>
      <c r="C377" s="25" t="s">
        <v>904</v>
      </c>
      <c r="D377" s="25"/>
      <c r="E377" s="25"/>
    </row>
    <row r="378" spans="1:5" s="15" customFormat="1" ht="12.95" customHeight="1">
      <c r="A378" s="25" t="s">
        <v>1292</v>
      </c>
      <c r="B378" s="25"/>
      <c r="C378" s="25" t="s">
        <v>1293</v>
      </c>
      <c r="D378" s="25"/>
      <c r="E378" s="25"/>
    </row>
    <row r="379" spans="1:5" s="15" customFormat="1" ht="12.95" customHeight="1">
      <c r="A379" s="25" t="s">
        <v>1294</v>
      </c>
      <c r="B379" s="25"/>
      <c r="C379" s="25" t="s">
        <v>904</v>
      </c>
      <c r="D379" s="25"/>
      <c r="E379" s="25"/>
    </row>
    <row r="380" spans="1:5" s="15" customFormat="1" ht="12.95" customHeight="1">
      <c r="A380" s="25" t="s">
        <v>1295</v>
      </c>
      <c r="B380" s="25"/>
      <c r="C380" s="25" t="s">
        <v>1293</v>
      </c>
      <c r="D380" s="25"/>
      <c r="E380" s="25"/>
    </row>
  </sheetData>
  <mergeCells count="495">
    <mergeCell ref="A378:B378"/>
    <mergeCell ref="C378:E378"/>
    <mergeCell ref="A379:B379"/>
    <mergeCell ref="C379:E379"/>
    <mergeCell ref="A380:B380"/>
    <mergeCell ref="C380:E380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:E1"/>
    <mergeCell ref="F1:I5"/>
    <mergeCell ref="J1:O1"/>
    <mergeCell ref="A2:E2"/>
    <mergeCell ref="J2:O5"/>
    <mergeCell ref="A3:E3"/>
    <mergeCell ref="A4:E4"/>
    <mergeCell ref="A5:E5"/>
    <mergeCell ref="A136:B13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2024-05-14T20:37:42Z</dcterms:modified>
</cp:coreProperties>
</file>